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Perez\Documents\3 My eBooks\Nuevo Web Traductor\Archivos Corregir\2switchingHTML5 to HTTPS\HTTPS DOCS\documents\"/>
    </mc:Choice>
  </mc:AlternateContent>
  <bookViews>
    <workbookView xWindow="0" yWindow="0" windowWidth="23700" windowHeight="9360"/>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5" i="1" l="1"/>
  <c r="C163" i="1"/>
  <c r="C160" i="1"/>
  <c r="C159" i="1"/>
  <c r="C158" i="1"/>
  <c r="K108" i="1"/>
  <c r="J108" i="1"/>
  <c r="H108" i="1"/>
  <c r="G108" i="1"/>
  <c r="F108" i="1"/>
  <c r="K107" i="1"/>
  <c r="J107" i="1"/>
  <c r="I107" i="1"/>
  <c r="I108" i="1" s="1"/>
  <c r="C161" i="1" s="1"/>
  <c r="H107" i="1"/>
  <c r="G107" i="1"/>
  <c r="F107" i="1"/>
  <c r="E87" i="1"/>
  <c r="I82" i="1"/>
  <c r="J82" i="1"/>
  <c r="G82" i="1"/>
  <c r="F82" i="1"/>
  <c r="H82" i="1"/>
  <c r="F87" i="1"/>
  <c r="G87" i="1"/>
  <c r="J87" i="1" s="1"/>
  <c r="H96" i="1"/>
  <c r="K96" i="1" s="1"/>
  <c r="C96" i="1"/>
  <c r="G96" i="1"/>
  <c r="J96" i="1" s="1"/>
  <c r="F96" i="1"/>
  <c r="I96" i="1" l="1"/>
  <c r="K98" i="1"/>
  <c r="K103" i="1" s="1"/>
  <c r="K105" i="1" s="1"/>
  <c r="G95" i="1"/>
  <c r="G94" i="1"/>
  <c r="G92" i="1"/>
  <c r="G91" i="1"/>
  <c r="G90" i="1"/>
  <c r="G89" i="1"/>
  <c r="G86" i="1"/>
  <c r="G85" i="1"/>
  <c r="G84" i="1"/>
  <c r="G81" i="1"/>
  <c r="H81" i="1" s="1"/>
  <c r="G80" i="1"/>
  <c r="H80" i="1" s="1"/>
  <c r="G79" i="1"/>
  <c r="G78" i="1"/>
  <c r="H78" i="1" s="1"/>
  <c r="G77" i="1"/>
  <c r="G76" i="1"/>
  <c r="H76" i="1" s="1"/>
  <c r="G75" i="1"/>
  <c r="G74" i="1"/>
  <c r="F95" i="1"/>
  <c r="F94" i="1"/>
  <c r="F92" i="1"/>
  <c r="F91" i="1"/>
  <c r="F90" i="1"/>
  <c r="F89" i="1"/>
  <c r="F86" i="1"/>
  <c r="F85" i="1"/>
  <c r="F84" i="1"/>
  <c r="F81" i="1"/>
  <c r="F80" i="1"/>
  <c r="F79" i="1"/>
  <c r="F78" i="1"/>
  <c r="F77" i="1"/>
  <c r="F76" i="1"/>
  <c r="F75" i="1"/>
  <c r="F74" i="1"/>
  <c r="H95" i="1"/>
  <c r="H94" i="1"/>
  <c r="H91" i="1"/>
  <c r="H90" i="1"/>
  <c r="H89" i="1"/>
  <c r="H88" i="1"/>
  <c r="I88" i="1" s="1"/>
  <c r="G88" i="1"/>
  <c r="F88" i="1"/>
  <c r="H92" i="1"/>
  <c r="H79" i="1"/>
  <c r="H77" i="1"/>
  <c r="H73" i="1"/>
  <c r="J73" i="1" s="1"/>
  <c r="G73" i="1"/>
  <c r="H72" i="1"/>
  <c r="G72" i="1"/>
  <c r="F72" i="1"/>
  <c r="J72" i="1" l="1"/>
  <c r="J78" i="1"/>
  <c r="I72" i="1"/>
  <c r="J95" i="1"/>
  <c r="J94" i="1"/>
  <c r="J92" i="1"/>
  <c r="J91" i="1"/>
  <c r="J90" i="1"/>
  <c r="J89" i="1"/>
  <c r="J86" i="1"/>
  <c r="J85" i="1"/>
  <c r="J84" i="1"/>
  <c r="J81" i="1"/>
  <c r="J80" i="1"/>
  <c r="J79" i="1"/>
  <c r="J77" i="1"/>
  <c r="J76" i="1"/>
  <c r="J74" i="1"/>
  <c r="E27" i="1" l="1"/>
  <c r="F27" i="1" s="1"/>
  <c r="I95" i="1"/>
  <c r="I94" i="1"/>
  <c r="I92" i="1"/>
  <c r="I91" i="1"/>
  <c r="I90" i="1"/>
  <c r="I89" i="1"/>
  <c r="I81" i="1"/>
  <c r="I80" i="1"/>
  <c r="I79" i="1"/>
  <c r="I78" i="1"/>
  <c r="I77" i="1"/>
  <c r="I76" i="1"/>
  <c r="I74" i="1"/>
  <c r="I73" i="1"/>
  <c r="F36" i="1"/>
  <c r="F35" i="1"/>
  <c r="F32" i="1"/>
  <c r="F31" i="1"/>
  <c r="F26" i="1"/>
  <c r="F24" i="1"/>
  <c r="E25" i="1"/>
  <c r="F25" i="1" s="1"/>
  <c r="E23" i="1"/>
  <c r="F23" i="1" s="1"/>
  <c r="F12" i="1"/>
  <c r="F33" i="1"/>
  <c r="F34" i="1"/>
  <c r="E22" i="1"/>
  <c r="F22" i="1" s="1"/>
  <c r="E20" i="1"/>
  <c r="F20" i="1" s="1"/>
  <c r="E19" i="1"/>
  <c r="F19" i="1" s="1"/>
  <c r="E18" i="1"/>
  <c r="F18" i="1" s="1"/>
  <c r="E17" i="1"/>
  <c r="F17" i="1" s="1"/>
  <c r="E16" i="1"/>
  <c r="F16" i="1" s="1"/>
  <c r="E15" i="1"/>
  <c r="F15" i="1" s="1"/>
  <c r="E14" i="1"/>
  <c r="F14" i="1" s="1"/>
  <c r="E13" i="1"/>
  <c r="F13" i="1" s="1"/>
  <c r="E11" i="1"/>
  <c r="F11" i="1" s="1"/>
  <c r="E10" i="1"/>
  <c r="F10" i="1" s="1"/>
  <c r="E9" i="1"/>
  <c r="F9" i="1" s="1"/>
  <c r="E8" i="1"/>
  <c r="F8" i="1" s="1"/>
  <c r="E7" i="1"/>
  <c r="F7" i="1" s="1"/>
  <c r="D64" i="1"/>
  <c r="G83" i="1"/>
  <c r="F83" i="1"/>
  <c r="H83" i="1" l="1"/>
  <c r="G98" i="1"/>
  <c r="G103" i="1" s="1"/>
  <c r="G105" i="1" s="1"/>
  <c r="F98" i="1"/>
  <c r="F103" i="1" s="1"/>
  <c r="F105" i="1" s="1"/>
  <c r="J83" i="1"/>
  <c r="F39" i="1"/>
  <c r="I83" i="1" l="1"/>
  <c r="I98" i="1" s="1"/>
  <c r="I103" i="1" s="1"/>
  <c r="H98" i="1"/>
  <c r="H103" i="1" s="1"/>
  <c r="H105" i="1" s="1"/>
  <c r="J98" i="1"/>
  <c r="J103" i="1" s="1"/>
  <c r="J105" i="1" s="1"/>
</calcChain>
</file>

<file path=xl/sharedStrings.xml><?xml version="1.0" encoding="utf-8"?>
<sst xmlns="http://schemas.openxmlformats.org/spreadsheetml/2006/main" count="292" uniqueCount="264">
  <si>
    <t>Item</t>
  </si>
  <si>
    <t>Gastos Comunes</t>
  </si>
  <si>
    <t>Impuesto territorial</t>
  </si>
  <si>
    <t>Escritorio</t>
  </si>
  <si>
    <t>Gasto Anual</t>
  </si>
  <si>
    <t>Gasto Trimestral</t>
  </si>
  <si>
    <t>Gasto Mensual</t>
  </si>
  <si>
    <t>Distribución del Costo</t>
  </si>
  <si>
    <t>Departamento 2 dorm de nivel medio</t>
  </si>
  <si>
    <t>30 Mbps Subida 5 Mbps bajada, 83 canales, telefono ilimitado</t>
  </si>
  <si>
    <t>Calefacción</t>
  </si>
  <si>
    <t>4 (2013) https://resumen.cl/articulos/por-un-salario-minimo-igual-al-costo-de-la-canasta-familiar/</t>
  </si>
  <si>
    <t>45 Kgs/mes</t>
  </si>
  <si>
    <t>Vida Útil</t>
  </si>
  <si>
    <t>Costo Total</t>
  </si>
  <si>
    <t>Costo Anual</t>
  </si>
  <si>
    <t>Computador ppal</t>
  </si>
  <si>
    <t>Modelo</t>
  </si>
  <si>
    <t>Notebook respaldo</t>
  </si>
  <si>
    <t>Pendrive</t>
  </si>
  <si>
    <t>Impresora/Scanner</t>
  </si>
  <si>
    <t>Smartphone</t>
  </si>
  <si>
    <t>Parlantes</t>
  </si>
  <si>
    <t>Audífonos c/microfono</t>
  </si>
  <si>
    <t>Cámara Web</t>
  </si>
  <si>
    <t xml:space="preserve">OS </t>
  </si>
  <si>
    <t>Windows 10</t>
  </si>
  <si>
    <t>Teléfono fijo</t>
  </si>
  <si>
    <t>Costo Mensual</t>
  </si>
  <si>
    <t>Reserva para reposición</t>
  </si>
  <si>
    <t xml:space="preserve">TOTAL GASTO MENSUAL REPOSICIÓN ACTIVOS: </t>
  </si>
  <si>
    <t>Suscripciones Anuales</t>
  </si>
  <si>
    <t>Antivirus</t>
  </si>
  <si>
    <t>Babylon</t>
  </si>
  <si>
    <t>1 año</t>
  </si>
  <si>
    <t>CAT tool 1</t>
  </si>
  <si>
    <t>CAT tool 2</t>
  </si>
  <si>
    <t>CAT tool 3</t>
  </si>
  <si>
    <t>Omega-T</t>
  </si>
  <si>
    <t>Dominio web</t>
  </si>
  <si>
    <t>Hosting</t>
  </si>
  <si>
    <t>ACTIVOS PROFESIONALES</t>
  </si>
  <si>
    <t>GASTOS MENSUALES PROFESIONALES</t>
  </si>
  <si>
    <t>9 Para una familia promedio de 4 integrantes.  Si su familia es distinta debera modificar varios de estos valores.</t>
  </si>
  <si>
    <t>Total Mensual</t>
  </si>
  <si>
    <t>Valor medio</t>
  </si>
  <si>
    <r>
      <t xml:space="preserve">GASTOS MENSUALES FAMILIARES </t>
    </r>
    <r>
      <rPr>
        <b/>
        <u/>
        <vertAlign val="superscript"/>
        <sz val="10"/>
        <color theme="1"/>
        <rFont val="Calibri"/>
        <family val="2"/>
        <scheme val="minor"/>
      </rPr>
      <t>9</t>
    </r>
  </si>
  <si>
    <r>
      <t>Banda Ancha</t>
    </r>
    <r>
      <rPr>
        <vertAlign val="superscript"/>
        <sz val="10"/>
        <color theme="1"/>
        <rFont val="Calibri"/>
        <family val="2"/>
        <scheme val="minor"/>
      </rPr>
      <t>1</t>
    </r>
  </si>
  <si>
    <t>10 Precios al 10 de Abril 2018 para Santiago de Chile en CLP</t>
  </si>
  <si>
    <r>
      <t>Características del producto</t>
    </r>
    <r>
      <rPr>
        <b/>
        <vertAlign val="superscript"/>
        <sz val="10"/>
        <color theme="1"/>
        <rFont val="Calibri"/>
        <family val="2"/>
        <scheme val="minor"/>
      </rPr>
      <t>10</t>
    </r>
  </si>
  <si>
    <t>Teléfono Celular</t>
  </si>
  <si>
    <t>Prepago</t>
  </si>
  <si>
    <t>154 KWh/mes</t>
  </si>
  <si>
    <t>11 https://www.gob.cl/noticias/ley-de-equidad-tarifaria-en-servicios-electricos-la-normativa-que-favorece-el-pago-de-una-cuenta-justa/</t>
  </si>
  <si>
    <r>
      <t>variable</t>
    </r>
    <r>
      <rPr>
        <vertAlign val="superscript"/>
        <sz val="10"/>
        <color theme="1"/>
        <rFont val="Calibri"/>
        <family val="2"/>
        <scheme val="minor"/>
      </rPr>
      <t>12</t>
    </r>
  </si>
  <si>
    <t>12 El costo de calefacción en Chile es muy variable dependiendo de muchos factores como región geográfica, tipo de energía y tipo de fuente.  El valor propuesto es un valor bajo.</t>
  </si>
  <si>
    <t>alimentos básicos</t>
  </si>
  <si>
    <t>3 https://www.sernac.cl/55504/</t>
  </si>
  <si>
    <r>
      <t>30 m</t>
    </r>
    <r>
      <rPr>
        <vertAlign val="superscript"/>
        <sz val="10"/>
        <color theme="1"/>
        <rFont val="Calibri"/>
        <family val="2"/>
        <scheme val="minor"/>
      </rPr>
      <t>3</t>
    </r>
    <r>
      <rPr>
        <sz val="10"/>
        <color theme="1"/>
        <rFont val="Calibri"/>
        <family val="2"/>
        <scheme val="minor"/>
      </rPr>
      <t>/mes</t>
    </r>
  </si>
  <si>
    <t>Admin. Sitio Web</t>
  </si>
  <si>
    <t>Publicidad</t>
  </si>
  <si>
    <t>Materiales oficina</t>
  </si>
  <si>
    <t>Transporte</t>
  </si>
  <si>
    <t>Escolaridad hijos</t>
  </si>
  <si>
    <t>Materiales escolares</t>
  </si>
  <si>
    <t>Celulares hijos</t>
  </si>
  <si>
    <t>Cotización previsional</t>
  </si>
  <si>
    <t>Seguro médico-Cotización</t>
  </si>
  <si>
    <t>Mantención vehículo</t>
  </si>
  <si>
    <t>Ahorro</t>
  </si>
  <si>
    <t>Imprevistos</t>
  </si>
  <si>
    <t>4 Visitas médico + medicamentos + exámenes</t>
  </si>
  <si>
    <r>
      <t>Gastos médicos</t>
    </r>
    <r>
      <rPr>
        <vertAlign val="superscript"/>
        <sz val="10"/>
        <color theme="1"/>
        <rFont val="Calibri"/>
        <family val="2"/>
        <scheme val="minor"/>
      </rPr>
      <t>13</t>
    </r>
  </si>
  <si>
    <t>13 Posiblemente lo mínimo que gasta una familia anualmente en este rubro.</t>
  </si>
  <si>
    <t>c/mensualidad de $ 100.000</t>
  </si>
  <si>
    <t>Supuesto de $20.000/mes por hijo</t>
  </si>
  <si>
    <t>prepago $ 10.000/hijo</t>
  </si>
  <si>
    <t>valor tentativo</t>
  </si>
  <si>
    <t>14 http://www.ahoranoticias.cl/noticias/nacional/viagra-en-el-ipc:-que-productos-componen-la-canasta.html</t>
  </si>
  <si>
    <t>valor tentativo 4.5%</t>
  </si>
  <si>
    <t>valor tentativo 7%</t>
  </si>
  <si>
    <r>
      <t>Vestuario</t>
    </r>
    <r>
      <rPr>
        <vertAlign val="superscript"/>
        <sz val="10"/>
        <color theme="1"/>
        <rFont val="Calibri"/>
        <family val="2"/>
        <scheme val="minor"/>
      </rPr>
      <t>14</t>
    </r>
  </si>
  <si>
    <r>
      <t>Reparaciones hogar</t>
    </r>
    <r>
      <rPr>
        <vertAlign val="superscript"/>
        <sz val="10"/>
        <color theme="1"/>
        <rFont val="Calibri"/>
        <family val="2"/>
        <scheme val="minor"/>
      </rPr>
      <t>14</t>
    </r>
  </si>
  <si>
    <r>
      <t>Esparcimiento</t>
    </r>
    <r>
      <rPr>
        <vertAlign val="superscript"/>
        <sz val="10"/>
        <color theme="1"/>
        <rFont val="Calibri"/>
        <family val="2"/>
        <scheme val="minor"/>
      </rPr>
      <t>14</t>
    </r>
  </si>
  <si>
    <t>valor tentativo 6.5%</t>
  </si>
  <si>
    <r>
      <t>Varios</t>
    </r>
    <r>
      <rPr>
        <vertAlign val="superscript"/>
        <sz val="10"/>
        <color theme="1"/>
        <rFont val="Calibri"/>
        <family val="2"/>
        <scheme val="minor"/>
      </rPr>
      <t>14</t>
    </r>
  </si>
  <si>
    <r>
      <t>Combustible vehículo</t>
    </r>
    <r>
      <rPr>
        <vertAlign val="superscript"/>
        <sz val="10"/>
        <color theme="1"/>
        <rFont val="Calibri"/>
        <family val="2"/>
        <scheme val="minor"/>
      </rPr>
      <t>14</t>
    </r>
  </si>
  <si>
    <t>2 El valor de arriendo puede ser equivalente al valor de dividendos para un propietario con saldo deudor.</t>
  </si>
  <si>
    <r>
      <t>Arriendo</t>
    </r>
    <r>
      <rPr>
        <vertAlign val="superscript"/>
        <sz val="10"/>
        <color theme="1"/>
        <rFont val="Calibri"/>
        <family val="2"/>
        <scheme val="minor"/>
      </rPr>
      <t>2</t>
    </r>
  </si>
  <si>
    <t>Ver reservas incobrables</t>
  </si>
  <si>
    <t>Reservas Incobrables</t>
  </si>
  <si>
    <t>Ahorro para cubrir morosidades</t>
  </si>
  <si>
    <t>Anual</t>
  </si>
  <si>
    <t>Total Gastos Profesionales Mensuales</t>
  </si>
  <si>
    <t>Total Gastos Familiares Mensuales</t>
  </si>
  <si>
    <t xml:space="preserve">5 (2014) http://www.revistaei.cl/2014/01/02/tarifas-de-gas-natural-para-hogares-caen-6-anual-en-la-rm/   </t>
  </si>
  <si>
    <t>con cajones</t>
  </si>
  <si>
    <t>Sillón ergonómico</t>
  </si>
  <si>
    <t>Profesional</t>
  </si>
  <si>
    <t>IPentium 4GB RAM--3.6 Ghz</t>
  </si>
  <si>
    <t>IPentium 4GB RAM - 2.5 Ghz</t>
  </si>
  <si>
    <t>720 px</t>
  </si>
  <si>
    <t>Aparato básico</t>
  </si>
  <si>
    <t>Disco duro ext</t>
  </si>
  <si>
    <t>750 GB</t>
  </si>
  <si>
    <t>16 GB</t>
  </si>
  <si>
    <t>incl.</t>
  </si>
  <si>
    <t>Epson</t>
  </si>
  <si>
    <t>Tinta, papel impresión</t>
  </si>
  <si>
    <t xml:space="preserve">Monitor </t>
  </si>
  <si>
    <t>22"</t>
  </si>
  <si>
    <t>básicos</t>
  </si>
  <si>
    <t>Motorola Moto C Plus</t>
  </si>
  <si>
    <t>Kaspersky 3 lic</t>
  </si>
  <si>
    <t>Hogar y Estudiante</t>
  </si>
  <si>
    <t>Dragon</t>
  </si>
  <si>
    <t>USD 300</t>
  </si>
  <si>
    <t>Omnipage</t>
  </si>
  <si>
    <t>USD 150</t>
  </si>
  <si>
    <t>Gratis con Office</t>
  </si>
  <si>
    <t>Versiones antiguas gratis</t>
  </si>
  <si>
    <t>Gratis</t>
  </si>
  <si>
    <t>855 Euros</t>
  </si>
  <si>
    <t>225 Euros</t>
  </si>
  <si>
    <t>620 Euros</t>
  </si>
  <si>
    <t>124 Euros</t>
  </si>
  <si>
    <t>1 Valores establecidos por el Servicio de Impuestos Internos (SII) de Chile para fines contables.</t>
  </si>
  <si>
    <r>
      <t>(Amortización</t>
    </r>
    <r>
      <rPr>
        <b/>
        <vertAlign val="superscript"/>
        <sz val="10"/>
        <color theme="1"/>
        <rFont val="Calibri"/>
        <family val="2"/>
        <scheme val="minor"/>
      </rPr>
      <t>1</t>
    </r>
    <r>
      <rPr>
        <b/>
        <sz val="10"/>
        <color theme="1"/>
        <rFont val="Calibri"/>
        <family val="2"/>
        <scheme val="minor"/>
      </rPr>
      <t xml:space="preserve"> o Reserva para reposición)</t>
    </r>
  </si>
  <si>
    <r>
      <t>Software de 1 pago</t>
    </r>
    <r>
      <rPr>
        <b/>
        <u/>
        <vertAlign val="superscript"/>
        <sz val="10"/>
        <color theme="1"/>
        <rFont val="Calibri"/>
        <family val="2"/>
        <scheme val="minor"/>
      </rPr>
      <t>2</t>
    </r>
  </si>
  <si>
    <r>
      <t>Office</t>
    </r>
    <r>
      <rPr>
        <vertAlign val="superscript"/>
        <sz val="10"/>
        <color theme="1"/>
        <rFont val="Calibri"/>
        <family val="2"/>
        <scheme val="minor"/>
      </rPr>
      <t>2</t>
    </r>
  </si>
  <si>
    <r>
      <t>OCR</t>
    </r>
    <r>
      <rPr>
        <vertAlign val="superscript"/>
        <sz val="10"/>
        <color theme="1"/>
        <rFont val="Calibri"/>
        <family val="2"/>
        <scheme val="minor"/>
      </rPr>
      <t>2</t>
    </r>
  </si>
  <si>
    <r>
      <t>Photoshop</t>
    </r>
    <r>
      <rPr>
        <vertAlign val="superscript"/>
        <sz val="10"/>
        <color theme="1"/>
        <rFont val="Calibri"/>
        <family val="2"/>
        <scheme val="minor"/>
      </rPr>
      <t>2</t>
    </r>
  </si>
  <si>
    <r>
      <t>Voz a texto</t>
    </r>
    <r>
      <rPr>
        <vertAlign val="superscript"/>
        <sz val="10"/>
        <color theme="1"/>
        <rFont val="Calibri"/>
        <family val="2"/>
        <scheme val="minor"/>
      </rPr>
      <t>2</t>
    </r>
  </si>
  <si>
    <r>
      <t>Creación de PDF</t>
    </r>
    <r>
      <rPr>
        <vertAlign val="superscript"/>
        <sz val="10"/>
        <color theme="1"/>
        <rFont val="Calibri"/>
        <family val="2"/>
        <scheme val="minor"/>
      </rPr>
      <t>2</t>
    </r>
  </si>
  <si>
    <t>2 Existen versiones gratuitas de estos programas.  Por motivos de confidencialidad no se deben procesar textos en versiones  online.   Algunas versiones gratuitas cubren todas las necesidades de un traductor, otras no, y en esos casos son preferibles las versiones pagadas.  La vida útil de estos está definida por la necesidad de renovar hacia una versión nueva de cada programa al renovar el computador o al renovar la OS y por incompatibilidades de OS.</t>
  </si>
  <si>
    <t>3 No existe un programa que compita con este, con similares prestaciones.  Aunque el vendedor lo vende como "de por vida", con los cambios de OS de Microsoft, se vuelve obsoleto, inoperable, obligando a adquirir una nueva versión.  Por esto su vida útil depende de lo que haga Microsoft, lo que en mi experiencia representó 9 años.</t>
  </si>
  <si>
    <r>
      <t>Adm. de glosarios</t>
    </r>
    <r>
      <rPr>
        <vertAlign val="superscript"/>
        <sz val="10"/>
        <color theme="1"/>
        <rFont val="Calibri"/>
        <family val="2"/>
        <scheme val="minor"/>
      </rPr>
      <t>3</t>
    </r>
  </si>
  <si>
    <r>
      <t>Trados</t>
    </r>
    <r>
      <rPr>
        <vertAlign val="superscript"/>
        <sz val="10"/>
        <color theme="1"/>
        <rFont val="Calibri"/>
        <family val="2"/>
        <scheme val="minor"/>
      </rPr>
      <t>4</t>
    </r>
  </si>
  <si>
    <t>4 La compra de Trados por primera vez tiene un costo y anualmente se debe actualizar por un costo inferior.</t>
  </si>
  <si>
    <t>5 La compra de MemoQ por primera vez tiene un costo y anualmente se debe actualizar por un costo inferior.</t>
  </si>
  <si>
    <r>
      <t>MemoQ</t>
    </r>
    <r>
      <rPr>
        <vertAlign val="superscript"/>
        <sz val="10"/>
        <color theme="1"/>
        <rFont val="Calibri"/>
        <family val="2"/>
        <scheme val="minor"/>
      </rPr>
      <t>5</t>
    </r>
  </si>
  <si>
    <t>Anual .cl</t>
  </si>
  <si>
    <t>básico</t>
  </si>
  <si>
    <t>(Años)</t>
  </si>
  <si>
    <t>Las tasas de cambio usadas corresponden a las publicadas en los sitios web del SII ($605,17/USD) y el Banco Central ($742,72/Eur) para el día 9 de Abril del 2018.</t>
  </si>
  <si>
    <t>RESUMEN TOTAL COSTOS</t>
  </si>
  <si>
    <t>(Cada uno)</t>
  </si>
  <si>
    <t>TOTAL GASTOS = Ingresos mínimos requeridos</t>
  </si>
  <si>
    <t>Inglés a Español</t>
  </si>
  <si>
    <t>Rendimiento de traducción (pbs/dia)</t>
  </si>
  <si>
    <t>$10/pba</t>
  </si>
  <si>
    <t>$15/pba</t>
  </si>
  <si>
    <t>$20/pba</t>
  </si>
  <si>
    <t>$25/pba</t>
  </si>
  <si>
    <t>$30/pba</t>
  </si>
  <si>
    <t>Ingreso Mensual por tarifa</t>
  </si>
  <si>
    <t>USD 148</t>
  </si>
  <si>
    <t>NO SE HAN INCLUIDO EN ESTE CALCULO LOS SIGUIENTES COSTOS POTENCIALES:</t>
  </si>
  <si>
    <t>Mantención/ reparación equipos</t>
  </si>
  <si>
    <t>Mínimo (+12%)</t>
  </si>
  <si>
    <t>Mínimo (7%)</t>
  </si>
  <si>
    <t>Arrendatario - 3 cargas</t>
  </si>
  <si>
    <t>Propietario - 3 cargas</t>
  </si>
  <si>
    <t>Propietarios</t>
  </si>
  <si>
    <t>Pareja - uno trabaja fuera de casa - 2 hijos</t>
  </si>
  <si>
    <t>Pareja - ambos trabajan en casa - sin hijos</t>
  </si>
  <si>
    <t xml:space="preserve">16 Se ha estimado que al trabajar ambos en casa, lo hacen como traductores y poseen los mismos activos, aunque algunos gastos podrían ser compartidos. </t>
  </si>
  <si>
    <t>TOTAL GASTO MENSUAL REPOSICIÓN ACTIVOS:</t>
  </si>
  <si>
    <t>Destacado Amarillo:</t>
  </si>
  <si>
    <t>Estos no son esenciales, pero no disponer de ellos puede limitar el acceso a oportunidades de trabajo; mayores ingresos.</t>
  </si>
  <si>
    <t>Destacado Gris:</t>
  </si>
  <si>
    <t xml:space="preserve">Estos pueden ser reemplazados con entrenamiento y trabajo personal </t>
  </si>
  <si>
    <t>17 En este valor no están considerados los gastos adicionales que pueda tener quién trabaja fuera del hogar, como alimentación, plan de celular o bolsa de datos, más de 2 locomociones por día, etc.</t>
  </si>
  <si>
    <t>(El que trabaja en el hogar)</t>
  </si>
  <si>
    <r>
      <t>(Cada uno)</t>
    </r>
    <r>
      <rPr>
        <vertAlign val="superscript"/>
        <sz val="10"/>
        <color theme="1"/>
        <rFont val="Calibri"/>
        <family val="2"/>
        <scheme val="minor"/>
      </rPr>
      <t xml:space="preserve"> 17</t>
    </r>
  </si>
  <si>
    <r>
      <t xml:space="preserve">(Total cada uno) </t>
    </r>
    <r>
      <rPr>
        <vertAlign val="superscript"/>
        <sz val="10"/>
        <color theme="1"/>
        <rFont val="Calibri"/>
        <family val="2"/>
        <scheme val="minor"/>
      </rPr>
      <t>16</t>
    </r>
  </si>
  <si>
    <t>Traductor - Pareja no trabaja - Con 2 hijos</t>
  </si>
  <si>
    <t>Gastos mensuales a cubrir</t>
  </si>
  <si>
    <t>Rendimiento mensual (pbs/mes)</t>
  </si>
  <si>
    <t>Tarifa Mínima (en pesos)</t>
  </si>
  <si>
    <t>Propietarios con 2 hijos</t>
  </si>
  <si>
    <t>Propietarios sin hijos</t>
  </si>
  <si>
    <t>* 2500 pbs/día con una traducción técnica permite tiempo para investigar términos desconocidos, preparar un café, descanzar la espalda ocasionalmente, tolerar algunas interrupciones (teléfono), etc.  Se puede lograr un rendimiento mayor trabajando más horas, o creando mayor estrés, pero no se puede mantener por muchos días seguidos.</t>
  </si>
  <si>
    <t>* 15 días al més permite tiempo para: buscar clientes, preparar material de referencia, estudiar, escribir artículos, interactuar con el mundo, hacer trámites, mantener una vida familiar y social, preparar y desarrollar proyectos, preparar material para el sitio web, preparar cotizaciones, postular a trabajos, llenar perfiles de portales, ver un médico, reparar el vehículo, comer, ir al baño, dormir, y muchas cosas más que hay que hacer en el día a dia.</t>
  </si>
  <si>
    <t>Pbs/mes (15 dias)</t>
  </si>
  <si>
    <t>$35/pba</t>
  </si>
  <si>
    <t>$40/pba</t>
  </si>
  <si>
    <t>$ 20/pba</t>
  </si>
  <si>
    <t>$ 10/pba</t>
  </si>
  <si>
    <t>37500 cada uno</t>
  </si>
  <si>
    <t>¿Puede usted tener una vida medianamente normal trabajando 8-10 horas por día, traduciendo sin parar?</t>
  </si>
  <si>
    <t>¿Usted investiga términos difíciles en forma racional o se basa en la popularidad que tiene una palabra en una búsqueda en Google?</t>
  </si>
  <si>
    <t>¿Cuáles son (todos) los gastos reales en que debe incurrir durante el año?</t>
  </si>
  <si>
    <t>Persona con una carga que no trabaja</t>
  </si>
  <si>
    <t>Persona con una carga</t>
  </si>
  <si>
    <t>Traductor(a) con 1 carga</t>
  </si>
  <si>
    <t>¿Cuántas palabras puede traducir usted por día?  En el largo plazo.</t>
  </si>
  <si>
    <t>¿Puede usted conseguir trabajo todos los días, 8 horas diarias?</t>
  </si>
  <si>
    <t>MIS GASTOS REALES</t>
  </si>
  <si>
    <t xml:space="preserve">Y, muchos de los gastos establecidos representan el nivel más bajo para un profesional de nivel medio. </t>
  </si>
  <si>
    <t>CUANTO DEBE COBRAR UN TRADUCTOR EN CHILE</t>
  </si>
  <si>
    <t>CUANTO COBRAR EN FUNCIÓN DE GASTOS NECESARIOS</t>
  </si>
  <si>
    <t>GASTOS DE UN TRADUCTOR</t>
  </si>
  <si>
    <t>Descripción</t>
  </si>
  <si>
    <t>Renov. Perm.Circulación</t>
  </si>
  <si>
    <t>Rev.Tec.+Seg.+Permiso</t>
  </si>
  <si>
    <t>Familia Promedio:</t>
  </si>
  <si>
    <t>2 Adultos + 2 hijos de edad escolar</t>
  </si>
  <si>
    <t xml:space="preserve">2 Adultos  </t>
  </si>
  <si>
    <t>1 Adulto trabaja</t>
  </si>
  <si>
    <t>Se le ha asignado el costo mensual completo</t>
  </si>
  <si>
    <t>Los costos variables de 2 personas son un 65% de los de 4 personas</t>
  </si>
  <si>
    <t>2 Adultos</t>
  </si>
  <si>
    <t>2 Adultos trabajan en casa</t>
  </si>
  <si>
    <t>Cada Adulto genera un costo de 50% del total</t>
  </si>
  <si>
    <t>1 Adulto en casa+ 1 Adulto fuera</t>
  </si>
  <si>
    <t>El costo indicado sólo es del que trabaja en casa.  Se presume que los costos del que trabaja fuera son distintos, pero no se ha realizado ajuste, salvo con el transporte.</t>
  </si>
  <si>
    <t xml:space="preserve">1 El precio corresponde a servicios de Internet, Telefono y cable como plan trío, como opción más económica, pero incluyendo una Banda Ancha de 40 Mbps. </t>
  </si>
  <si>
    <r>
      <t>Gas licuado de petróleo</t>
    </r>
    <r>
      <rPr>
        <vertAlign val="superscript"/>
        <sz val="10"/>
        <color theme="1"/>
        <rFont val="Calibri"/>
        <family val="2"/>
        <scheme val="minor"/>
      </rPr>
      <t>5, 9</t>
    </r>
  </si>
  <si>
    <r>
      <t>Electricidad</t>
    </r>
    <r>
      <rPr>
        <vertAlign val="superscript"/>
        <sz val="10"/>
        <color theme="1"/>
        <rFont val="Calibri"/>
        <family val="2"/>
        <scheme val="minor"/>
      </rPr>
      <t>9, 11</t>
    </r>
  </si>
  <si>
    <r>
      <t>Agua</t>
    </r>
    <r>
      <rPr>
        <vertAlign val="superscript"/>
        <sz val="10"/>
        <color theme="1"/>
        <rFont val="Calibri"/>
        <family val="2"/>
        <scheme val="minor"/>
      </rPr>
      <t>3, 9</t>
    </r>
  </si>
  <si>
    <r>
      <t>Alimentación</t>
    </r>
    <r>
      <rPr>
        <vertAlign val="superscript"/>
        <sz val="10"/>
        <color theme="1"/>
        <rFont val="Calibri"/>
        <family val="2"/>
        <scheme val="minor"/>
      </rPr>
      <t>4, 9</t>
    </r>
  </si>
  <si>
    <t>REFERENCIAS</t>
  </si>
  <si>
    <t>¿Qué diferencia hay entre una urgencia y una no urgencia, o todo es urgente?</t>
  </si>
  <si>
    <t>¿Qué hace cuando no está traduciendo?</t>
  </si>
  <si>
    <t>(cada uno)</t>
  </si>
  <si>
    <t>Papas Fritas</t>
  </si>
  <si>
    <t>1 Traductor viviendo con los papis</t>
  </si>
  <si>
    <t>Gratis Transantiago</t>
  </si>
  <si>
    <t>Mayo para las papas</t>
  </si>
  <si>
    <t>Vacaciones</t>
  </si>
  <si>
    <t>1 semana: Cabaña +Bus+Extras</t>
  </si>
  <si>
    <t xml:space="preserve">Membrecías en asociaciones de traductores locales e internacionales: </t>
  </si>
  <si>
    <t>En Chile implica ser miembro de una organización corrupta debiendo someterse a los procedimientos que tienen ese tipo de organizaciones.   A nivel internacional puede ayudar al posicionamiento profesional, pero no implica oportunidades de trabajo, per se.</t>
  </si>
  <si>
    <t xml:space="preserve">Membrecía en portales de traducción: </t>
  </si>
  <si>
    <t>Para quienes no tienen redes de contactos y se inician en la profesión, podría ser la única forma de conseguir trabajo, aunque mayoritariamente de tipo esclavista y muy mal pagado.</t>
  </si>
  <si>
    <t xml:space="preserve">Patente Profesional: </t>
  </si>
  <si>
    <t>sólo si es oficina fuera del hogar.</t>
  </si>
  <si>
    <t xml:space="preserve">Contador: </t>
  </si>
  <si>
    <t>Actualmente es innecesario para estructuras simples: propuesta del SII.  Con otros ingresos declarables si puede ser necesario contar con asesoría contable.</t>
  </si>
  <si>
    <t>Hay distintas opiniones respecto al retorno de la inversión.</t>
  </si>
  <si>
    <t>Membrecía en portales profesionales (i.e. Linkedin premium):</t>
  </si>
  <si>
    <t>Cursos, talleres, Certificaciones, exámenes</t>
  </si>
  <si>
    <t>Inscripción en congresos, simposios, etc.:</t>
  </si>
  <si>
    <t>Viajes de trabajo:</t>
  </si>
  <si>
    <t>Comunicaciones urgentes pueden requerir que el traductor trabaje en la oficina del cliente (no como intérprete).</t>
  </si>
  <si>
    <t>Impuesto a la Renta:</t>
  </si>
  <si>
    <t>Varía según una variedad de factores y puede ser un costo adicional importante para un traductor con altos ingresos.</t>
  </si>
  <si>
    <t>Matrículas y mensualidades de estudios universitarios (propios o de hijos):</t>
  </si>
  <si>
    <t>Si un hijo pasa a ser universitario o un adulto desea serlo y no logra la gratuidad, esto representa un costo adicional importante.</t>
  </si>
  <si>
    <t>Lectura, material de referencia:</t>
  </si>
  <si>
    <t>Tag:</t>
  </si>
  <si>
    <t>Aunque hay muchos recursos en Internet no todos son gratis, y algunas personas no logran acostumbrarse a leer en una pantalla.</t>
  </si>
  <si>
    <t>Transporte hijos:</t>
  </si>
  <si>
    <t>1 Ida y Regreso diario</t>
  </si>
  <si>
    <t>* Un traductor que entrega otros servicios aparte de los servicios de traducción y revisión de documentos, deberá poseer otros activos y productos, cuyos costos deberían agregarse a los anteriores (por.ej: transcripción, subtitulaje, doblaje, DTP, diseño, interpretariado, localización, etc.)</t>
  </si>
  <si>
    <t>10% de Impuestos por Honorarios (retenidos o pagados)</t>
  </si>
  <si>
    <t>** Asignación de valores: Se ha seguido el siguiente principio:</t>
  </si>
  <si>
    <t>* Aunque el 10% de impuestos representa un ingreso también, sólo es utilizable en Mayo del año siguiente.  Es decir, este "gasto" sólo pasa a ser un "ingreso" a partir del segundo semestre del año.   Por este motivo es preferible incluir este "gasto" dentro de la tarifa a establecer.</t>
  </si>
  <si>
    <t>TOTAL GASTOS = Ingresos mínimos requeridos con impuestos</t>
  </si>
  <si>
    <t>$45/pba</t>
  </si>
  <si>
    <t>$ 45/pba</t>
  </si>
  <si>
    <t>$ 35/pba</t>
  </si>
  <si>
    <t>$ 25/pba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</si>
</sst>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Red]\-&quot;$&quot;\ #,##0"/>
    <numFmt numFmtId="164" formatCode="&quot;$&quot;\ #,##0"/>
  </numFmts>
  <fonts count="14" x14ac:knownFonts="1">
    <font>
      <sz val="11"/>
      <color theme="1"/>
      <name val="Calibri"/>
      <family val="2"/>
      <scheme val="minor"/>
    </font>
    <font>
      <sz val="10"/>
      <color theme="1"/>
      <name val="Calibri"/>
      <family val="2"/>
      <scheme val="minor"/>
    </font>
    <font>
      <b/>
      <u/>
      <sz val="10"/>
      <color theme="1"/>
      <name val="Calibri"/>
      <family val="2"/>
      <scheme val="minor"/>
    </font>
    <font>
      <vertAlign val="superscript"/>
      <sz val="10"/>
      <color theme="1"/>
      <name val="Calibri"/>
      <family val="2"/>
      <scheme val="minor"/>
    </font>
    <font>
      <b/>
      <u/>
      <vertAlign val="superscript"/>
      <sz val="10"/>
      <color theme="1"/>
      <name val="Calibri"/>
      <family val="2"/>
      <scheme val="minor"/>
    </font>
    <font>
      <b/>
      <sz val="10"/>
      <color theme="1"/>
      <name val="Calibri"/>
      <family val="2"/>
      <scheme val="minor"/>
    </font>
    <font>
      <b/>
      <vertAlign val="superscript"/>
      <sz val="10"/>
      <color theme="1"/>
      <name val="Calibri"/>
      <family val="2"/>
      <scheme val="minor"/>
    </font>
    <font>
      <b/>
      <sz val="11"/>
      <color theme="1"/>
      <name val="Calibri"/>
      <family val="2"/>
      <scheme val="minor"/>
    </font>
    <font>
      <b/>
      <sz val="10"/>
      <color rgb="FFFF0000"/>
      <name val="Calibri"/>
      <family val="2"/>
      <scheme val="minor"/>
    </font>
    <font>
      <sz val="10"/>
      <color rgb="FFFF0000"/>
      <name val="Calibri"/>
      <family val="2"/>
      <scheme val="minor"/>
    </font>
    <font>
      <b/>
      <sz val="10"/>
      <name val="Calibri"/>
      <family val="2"/>
      <scheme val="minor"/>
    </font>
    <font>
      <sz val="10"/>
      <name val="Calibri"/>
      <family val="2"/>
      <scheme val="minor"/>
    </font>
    <font>
      <b/>
      <u/>
      <sz val="10"/>
      <color rgb="FFFF0000"/>
      <name val="Calibri"/>
      <family val="2"/>
      <scheme val="minor"/>
    </font>
    <font>
      <sz val="1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Alignment="1">
      <alignment wrapText="1"/>
    </xf>
    <xf numFmtId="0" fontId="2" fillId="0" borderId="0" xfId="0" applyFont="1"/>
    <xf numFmtId="0" fontId="5" fillId="0" borderId="0" xfId="0" applyFont="1"/>
    <xf numFmtId="6" fontId="1" fillId="0" borderId="0" xfId="0" applyNumberFormat="1" applyFont="1"/>
    <xf numFmtId="3" fontId="1" fillId="0" borderId="0" xfId="0" applyNumberFormat="1" applyFont="1"/>
    <xf numFmtId="0" fontId="1" fillId="0" borderId="0" xfId="0" applyFont="1" applyAlignment="1">
      <alignment horizontal="center"/>
    </xf>
    <xf numFmtId="0" fontId="1" fillId="0" borderId="0" xfId="0" applyFont="1" applyAlignment="1">
      <alignment horizontal="center"/>
    </xf>
    <xf numFmtId="164" fontId="1" fillId="0" borderId="0" xfId="0" applyNumberFormat="1" applyFont="1"/>
    <xf numFmtId="0" fontId="8" fillId="0" borderId="0" xfId="0" applyFont="1"/>
    <xf numFmtId="0" fontId="9" fillId="0" borderId="0" xfId="0" applyFont="1" applyAlignment="1">
      <alignment wrapText="1"/>
    </xf>
    <xf numFmtId="0" fontId="9" fillId="0" borderId="0" xfId="0" applyFont="1"/>
    <xf numFmtId="164" fontId="8" fillId="0" borderId="0" xfId="0" applyNumberFormat="1" applyFont="1"/>
    <xf numFmtId="3" fontId="9" fillId="0" borderId="0" xfId="0" applyNumberFormat="1" applyFont="1"/>
    <xf numFmtId="0" fontId="8" fillId="0" borderId="0" xfId="0" applyFont="1" applyAlignment="1">
      <alignment wrapText="1"/>
    </xf>
    <xf numFmtId="3" fontId="8" fillId="0" borderId="0" xfId="0" applyNumberFormat="1" applyFont="1"/>
    <xf numFmtId="6" fontId="8" fillId="0" borderId="0" xfId="0" applyNumberFormat="1" applyFont="1"/>
    <xf numFmtId="0" fontId="10" fillId="2" borderId="0" xfId="0" applyFont="1" applyFill="1"/>
    <xf numFmtId="0" fontId="10" fillId="2" borderId="0" xfId="0" applyFont="1" applyFill="1" applyAlignment="1">
      <alignment wrapText="1"/>
    </xf>
    <xf numFmtId="3" fontId="10" fillId="2" borderId="0" xfId="0" applyNumberFormat="1" applyFont="1" applyFill="1"/>
    <xf numFmtId="164" fontId="10" fillId="2" borderId="0" xfId="0" applyNumberFormat="1" applyFont="1" applyFill="1"/>
    <xf numFmtId="164" fontId="1" fillId="0" borderId="0" xfId="0" applyNumberFormat="1" applyFont="1" applyAlignment="1">
      <alignment horizontal="right"/>
    </xf>
    <xf numFmtId="0" fontId="1" fillId="2" borderId="0" xfId="0" applyFont="1" applyFill="1"/>
    <xf numFmtId="0" fontId="1" fillId="2" borderId="0" xfId="0" applyFont="1" applyFill="1" applyAlignment="1">
      <alignment wrapText="1"/>
    </xf>
    <xf numFmtId="164" fontId="1" fillId="2" borderId="0" xfId="0" applyNumberFormat="1" applyFont="1" applyFill="1"/>
    <xf numFmtId="0" fontId="1" fillId="2" borderId="0" xfId="0" applyFont="1" applyFill="1" applyAlignment="1"/>
    <xf numFmtId="0" fontId="1" fillId="0" borderId="0" xfId="0" applyFont="1" applyAlignment="1"/>
    <xf numFmtId="0" fontId="1" fillId="3" borderId="0" xfId="0" applyFont="1" applyFill="1" applyAlignment="1">
      <alignment wrapText="1"/>
    </xf>
    <xf numFmtId="3" fontId="1" fillId="3" borderId="0" xfId="0" applyNumberFormat="1" applyFont="1" applyFill="1"/>
    <xf numFmtId="0" fontId="1" fillId="3" borderId="0" xfId="0" applyFont="1" applyFill="1" applyAlignment="1"/>
    <xf numFmtId="0" fontId="1" fillId="0" borderId="0" xfId="0" applyFont="1" applyAlignment="1">
      <alignment horizontal="center" wrapText="1"/>
    </xf>
    <xf numFmtId="0" fontId="5" fillId="4" borderId="1" xfId="0" applyFont="1" applyFill="1" applyBorder="1"/>
    <xf numFmtId="0" fontId="5" fillId="4" borderId="1" xfId="0" applyFont="1" applyFill="1" applyBorder="1" applyAlignment="1">
      <alignment wrapText="1"/>
    </xf>
    <xf numFmtId="0" fontId="1" fillId="4" borderId="1" xfId="0" applyFont="1" applyFill="1" applyBorder="1"/>
    <xf numFmtId="0" fontId="5" fillId="4" borderId="1" xfId="0" applyFont="1" applyFill="1" applyBorder="1" applyAlignment="1">
      <alignment horizontal="center"/>
    </xf>
    <xf numFmtId="3" fontId="1" fillId="4" borderId="1" xfId="0" applyNumberFormat="1" applyFont="1" applyFill="1" applyBorder="1"/>
    <xf numFmtId="6" fontId="1" fillId="4" borderId="1" xfId="0" applyNumberFormat="1" applyFont="1" applyFill="1" applyBorder="1"/>
    <xf numFmtId="164" fontId="1" fillId="4" borderId="1" xfId="0" applyNumberFormat="1" applyFont="1" applyFill="1" applyBorder="1"/>
    <xf numFmtId="0" fontId="1" fillId="4" borderId="1" xfId="0" applyFont="1" applyFill="1" applyBorder="1" applyAlignment="1">
      <alignment wrapText="1"/>
    </xf>
    <xf numFmtId="0" fontId="5" fillId="4" borderId="1" xfId="0" applyFont="1" applyFill="1" applyBorder="1" applyAlignment="1">
      <alignment horizontal="center" wrapText="1"/>
    </xf>
    <xf numFmtId="164" fontId="11" fillId="4" borderId="1" xfId="0" applyNumberFormat="1" applyFont="1" applyFill="1" applyBorder="1" applyAlignment="1">
      <alignment horizontal="center"/>
    </xf>
    <xf numFmtId="3" fontId="1" fillId="4" borderId="1" xfId="0" applyNumberFormat="1" applyFont="1" applyFill="1" applyBorder="1" applyAlignment="1">
      <alignment horizontal="center"/>
    </xf>
    <xf numFmtId="164" fontId="1" fillId="4" borderId="1" xfId="0" applyNumberFormat="1" applyFont="1" applyFill="1" applyBorder="1" applyAlignment="1">
      <alignment horizontal="center"/>
    </xf>
    <xf numFmtId="0" fontId="1" fillId="2" borderId="1" xfId="0" applyFont="1" applyFill="1" applyBorder="1" applyAlignment="1">
      <alignment horizontal="center"/>
    </xf>
    <xf numFmtId="0" fontId="1" fillId="5" borderId="3" xfId="0" applyFont="1" applyFill="1" applyBorder="1"/>
    <xf numFmtId="0" fontId="1" fillId="5" borderId="4" xfId="0" applyFont="1" applyFill="1" applyBorder="1"/>
    <xf numFmtId="0" fontId="1" fillId="5" borderId="1" xfId="0" applyFont="1" applyFill="1" applyBorder="1" applyAlignment="1">
      <alignment horizontal="center" vertical="center" wrapText="1"/>
    </xf>
    <xf numFmtId="0" fontId="1" fillId="5" borderId="2" xfId="0" applyFont="1" applyFill="1" applyBorder="1" applyAlignment="1">
      <alignment wrapText="1"/>
    </xf>
    <xf numFmtId="0" fontId="1" fillId="5" borderId="2" xfId="0" applyFont="1" applyFill="1" applyBorder="1"/>
    <xf numFmtId="0" fontId="12" fillId="0" borderId="0" xfId="0" applyFont="1"/>
    <xf numFmtId="0" fontId="13" fillId="0" borderId="0" xfId="0" applyFont="1" applyFill="1" applyBorder="1" applyAlignment="1">
      <alignment horizontal="center"/>
    </xf>
    <xf numFmtId="0" fontId="5" fillId="4" borderId="4" xfId="0" applyFont="1" applyFill="1" applyBorder="1" applyAlignment="1">
      <alignment horizontal="center" wrapText="1"/>
    </xf>
    <xf numFmtId="0" fontId="2" fillId="4" borderId="1" xfId="0" applyFont="1" applyFill="1" applyBorder="1" applyAlignment="1">
      <alignment wrapText="1"/>
    </xf>
    <xf numFmtId="3" fontId="1" fillId="0" borderId="0" xfId="0" applyNumberFormat="1" applyFont="1" applyAlignment="1">
      <alignment wrapText="1"/>
    </xf>
    <xf numFmtId="0" fontId="1" fillId="0" borderId="0" xfId="0" applyFont="1" applyAlignment="1">
      <alignment vertical="top" wrapText="1"/>
    </xf>
    <xf numFmtId="0" fontId="0" fillId="0" borderId="0" xfId="0" applyAlignment="1">
      <alignment wrapText="1"/>
    </xf>
    <xf numFmtId="3" fontId="1" fillId="0" borderId="0" xfId="0" applyNumberFormat="1" applyFont="1" applyAlignment="1">
      <alignment wrapText="1"/>
    </xf>
    <xf numFmtId="0" fontId="1" fillId="0" borderId="0" xfId="0" applyFont="1" applyAlignment="1">
      <alignment vertical="top"/>
    </xf>
    <xf numFmtId="164" fontId="1" fillId="4" borderId="1" xfId="0" applyNumberFormat="1" applyFont="1" applyFill="1" applyBorder="1" applyAlignment="1">
      <alignment horizontal="center" vertical="center" wrapText="1"/>
    </xf>
    <xf numFmtId="3" fontId="1" fillId="2" borderId="0" xfId="0" applyNumberFormat="1" applyFont="1" applyFill="1"/>
    <xf numFmtId="0" fontId="1" fillId="0" borderId="0" xfId="0" applyFont="1" applyAlignment="1">
      <alignment wrapText="1"/>
    </xf>
    <xf numFmtId="0" fontId="0" fillId="0" borderId="0" xfId="0" applyAlignment="1">
      <alignment wrapText="1"/>
    </xf>
    <xf numFmtId="0" fontId="1" fillId="0" borderId="0" xfId="0" applyFont="1" applyAlignment="1">
      <alignment vertical="top" wrapText="1"/>
    </xf>
    <xf numFmtId="0" fontId="0" fillId="0" borderId="0" xfId="0" applyAlignment="1">
      <alignment vertical="top" wrapText="1"/>
    </xf>
    <xf numFmtId="0" fontId="1" fillId="0" borderId="9" xfId="0" applyFont="1" applyBorder="1" applyAlignment="1">
      <alignment vertical="top" wrapText="1"/>
    </xf>
    <xf numFmtId="0" fontId="0" fillId="0" borderId="9" xfId="0" applyBorder="1" applyAlignment="1">
      <alignment vertical="top" wrapText="1"/>
    </xf>
    <xf numFmtId="0" fontId="5" fillId="4" borderId="10" xfId="0" applyFont="1" applyFill="1" applyBorder="1" applyAlignment="1">
      <alignment horizontal="center"/>
    </xf>
    <xf numFmtId="0" fontId="7" fillId="4" borderId="11" xfId="0" applyFont="1" applyFill="1" applyBorder="1" applyAlignment="1">
      <alignment horizontal="center"/>
    </xf>
    <xf numFmtId="0" fontId="0" fillId="0" borderId="11" xfId="0" applyBorder="1" applyAlignment="1"/>
    <xf numFmtId="0" fontId="1" fillId="5" borderId="2" xfId="0" applyFont="1" applyFill="1" applyBorder="1" applyAlignment="1">
      <alignment horizontal="center" vertical="center" wrapText="1"/>
    </xf>
    <xf numFmtId="0" fontId="0" fillId="0" borderId="4" xfId="0" applyBorder="1" applyAlignment="1">
      <alignment wrapText="1"/>
    </xf>
    <xf numFmtId="0" fontId="13" fillId="5" borderId="6" xfId="0" applyFont="1" applyFill="1" applyBorder="1" applyAlignment="1">
      <alignment horizontal="center"/>
    </xf>
    <xf numFmtId="0" fontId="13" fillId="5" borderId="0" xfId="0" applyFont="1" applyFill="1" applyBorder="1" applyAlignment="1">
      <alignment horizontal="center"/>
    </xf>
    <xf numFmtId="0" fontId="0" fillId="0" borderId="0" xfId="0" applyAlignment="1">
      <alignment horizontal="center"/>
    </xf>
    <xf numFmtId="0" fontId="2" fillId="4" borderId="2" xfId="0" applyFont="1" applyFill="1" applyBorder="1" applyAlignment="1">
      <alignment vertical="center"/>
    </xf>
    <xf numFmtId="0" fontId="0" fillId="0" borderId="4" xfId="0" applyBorder="1" applyAlignment="1">
      <alignment vertical="center"/>
    </xf>
    <xf numFmtId="0" fontId="13" fillId="5" borderId="7" xfId="0"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wrapText="1"/>
    </xf>
    <xf numFmtId="0" fontId="1" fillId="4" borderId="1" xfId="0" applyFont="1" applyFill="1" applyBorder="1" applyAlignment="1">
      <alignment horizontal="center"/>
    </xf>
    <xf numFmtId="0" fontId="0" fillId="4" borderId="1" xfId="0" applyFill="1" applyBorder="1" applyAlignment="1">
      <alignment horizontal="center" wrapText="1"/>
    </xf>
    <xf numFmtId="0" fontId="7" fillId="4" borderId="1" xfId="0" applyFont="1" applyFill="1" applyBorder="1" applyAlignment="1">
      <alignment horizontal="center" wrapText="1"/>
    </xf>
    <xf numFmtId="0" fontId="13" fillId="5" borderId="8" xfId="0" applyFont="1" applyFill="1" applyBorder="1" applyAlignment="1">
      <alignment horizontal="center"/>
    </xf>
    <xf numFmtId="0" fontId="13" fillId="5" borderId="5" xfId="0" applyFont="1" applyFill="1" applyBorder="1" applyAlignment="1">
      <alignment horizontal="center"/>
    </xf>
    <xf numFmtId="0" fontId="5" fillId="4" borderId="2" xfId="0" applyFont="1" applyFill="1" applyBorder="1" applyAlignment="1">
      <alignment wrapText="1"/>
    </xf>
    <xf numFmtId="0" fontId="0" fillId="0" borderId="4" xfId="0" applyBorder="1" applyAlignment="1"/>
    <xf numFmtId="0" fontId="5" fillId="4" borderId="2" xfId="0" applyFont="1" applyFill="1" applyBorder="1" applyAlignment="1"/>
    <xf numFmtId="3" fontId="1" fillId="0" borderId="0" xfId="0" applyNumberFormat="1" applyFont="1" applyAlignment="1">
      <alignment wrapText="1"/>
    </xf>
    <xf numFmtId="3" fontId="1" fillId="0" borderId="0" xfId="0" applyNumberFormat="1" applyFont="1" applyAlignment="1">
      <alignment vertical="top" wrapText="1"/>
    </xf>
    <xf numFmtId="0" fontId="1" fillId="0" borderId="0" xfId="0" applyFont="1" applyAlignment="1">
      <alignment vertical="top"/>
    </xf>
    <xf numFmtId="0" fontId="0" fillId="0" borderId="0" xfId="0" applyAlignment="1">
      <alignment vertical="top"/>
    </xf>
    <xf numFmtId="0" fontId="1" fillId="4" borderId="2" xfId="0" applyFont="1" applyFill="1" applyBorder="1" applyAlignment="1">
      <alignment wrapText="1"/>
    </xf>
    <xf numFmtId="3" fontId="1" fillId="4" borderId="2" xfId="0" applyNumberFormat="1" applyFont="1" applyFill="1" applyBorder="1" applyAlignment="1">
      <alignment horizontal="center" wrapText="1"/>
    </xf>
    <xf numFmtId="0" fontId="0" fillId="0" borderId="4" xfId="0" applyBorder="1" applyAlignment="1">
      <alignment horizontal="center"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1"/>
  <sheetViews>
    <sheetView tabSelected="1" workbookViewId="0">
      <selection activeCell="D2" sqref="D2"/>
    </sheetView>
  </sheetViews>
  <sheetFormatPr baseColWidth="10" defaultRowHeight="12.75" x14ac:dyDescent="0.2"/>
  <cols>
    <col min="1" max="1" width="20.7109375" style="1" customWidth="1"/>
    <col min="2" max="2" width="19.140625" style="2" customWidth="1"/>
    <col min="3" max="3" width="13.140625" style="1" customWidth="1"/>
    <col min="4" max="4" width="11.42578125" style="1"/>
    <col min="5" max="5" width="12.85546875" style="1" customWidth="1"/>
    <col min="6" max="8" width="11.42578125" style="1"/>
    <col min="9" max="9" width="14.42578125" style="1" customWidth="1"/>
    <col min="10" max="16384" width="11.42578125" style="1"/>
  </cols>
  <sheetData>
    <row r="1" spans="1:8" ht="23.25" x14ac:dyDescent="0.35">
      <c r="A1" s="77" t="s">
        <v>200</v>
      </c>
      <c r="B1" s="89"/>
      <c r="C1" s="89"/>
      <c r="D1" s="89"/>
      <c r="E1" s="89"/>
      <c r="F1" s="89"/>
      <c r="G1" s="90"/>
    </row>
    <row r="2" spans="1:8" ht="23.25" x14ac:dyDescent="0.35">
      <c r="A2" s="51"/>
      <c r="B2" s="51"/>
      <c r="C2" s="51"/>
      <c r="D2" s="51"/>
      <c r="E2" s="51"/>
      <c r="F2" s="51"/>
      <c r="G2" s="51"/>
    </row>
    <row r="3" spans="1:8" ht="23.25" x14ac:dyDescent="0.35">
      <c r="A3" s="51"/>
      <c r="B3" s="51"/>
      <c r="C3" s="51"/>
      <c r="D3" s="51"/>
      <c r="E3" s="51"/>
      <c r="F3" s="51"/>
      <c r="G3" s="51"/>
    </row>
    <row r="4" spans="1:8" ht="23.25" x14ac:dyDescent="0.35">
      <c r="A4" s="77" t="s">
        <v>202</v>
      </c>
      <c r="B4" s="78"/>
      <c r="C4" s="78"/>
      <c r="D4" s="78"/>
      <c r="E4" s="78"/>
      <c r="F4" s="79"/>
      <c r="G4" s="70" t="s">
        <v>198</v>
      </c>
    </row>
    <row r="5" spans="1:8" ht="25.5" x14ac:dyDescent="0.2">
      <c r="A5" s="75" t="s">
        <v>41</v>
      </c>
      <c r="B5" s="52" t="s">
        <v>17</v>
      </c>
      <c r="C5" s="52" t="s">
        <v>14</v>
      </c>
      <c r="D5" s="52" t="s">
        <v>13</v>
      </c>
      <c r="E5" s="52" t="s">
        <v>15</v>
      </c>
      <c r="F5" s="40" t="s">
        <v>28</v>
      </c>
      <c r="G5" s="80"/>
      <c r="H5" s="2"/>
    </row>
    <row r="6" spans="1:8" ht="40.5" customHeight="1" x14ac:dyDescent="0.2">
      <c r="A6" s="76"/>
      <c r="B6" s="40"/>
      <c r="C6" s="40"/>
      <c r="D6" s="40" t="s">
        <v>143</v>
      </c>
      <c r="E6" s="40" t="s">
        <v>127</v>
      </c>
      <c r="F6" s="40" t="s">
        <v>29</v>
      </c>
      <c r="G6" s="48"/>
      <c r="H6" s="2"/>
    </row>
    <row r="7" spans="1:8" x14ac:dyDescent="0.2">
      <c r="A7" s="1" t="s">
        <v>3</v>
      </c>
      <c r="B7" s="2" t="s">
        <v>96</v>
      </c>
      <c r="C7" s="6">
        <v>90000</v>
      </c>
      <c r="D7" s="1">
        <v>7</v>
      </c>
      <c r="E7" s="9">
        <f>C7/D7</f>
        <v>12857.142857142857</v>
      </c>
      <c r="F7" s="9">
        <f>E7/12</f>
        <v>1071.4285714285713</v>
      </c>
      <c r="G7" s="45"/>
    </row>
    <row r="8" spans="1:8" x14ac:dyDescent="0.2">
      <c r="A8" s="1" t="s">
        <v>97</v>
      </c>
      <c r="C8" s="6">
        <v>50000</v>
      </c>
      <c r="D8" s="1">
        <v>7</v>
      </c>
      <c r="E8" s="9">
        <f t="shared" ref="E8:E11" si="0">C8/D8</f>
        <v>7142.8571428571431</v>
      </c>
      <c r="F8" s="9">
        <f t="shared" ref="F8:F27" si="1">E8/12</f>
        <v>595.2380952380953</v>
      </c>
      <c r="G8" s="45"/>
    </row>
    <row r="9" spans="1:8" ht="25.5" x14ac:dyDescent="0.2">
      <c r="A9" s="1" t="s">
        <v>16</v>
      </c>
      <c r="B9" s="2" t="s">
        <v>99</v>
      </c>
      <c r="C9" s="6">
        <v>280000</v>
      </c>
      <c r="D9" s="1">
        <v>6</v>
      </c>
      <c r="E9" s="9">
        <f t="shared" si="0"/>
        <v>46666.666666666664</v>
      </c>
      <c r="F9" s="9">
        <f t="shared" si="1"/>
        <v>3888.8888888888887</v>
      </c>
      <c r="G9" s="45"/>
    </row>
    <row r="10" spans="1:8" x14ac:dyDescent="0.2">
      <c r="A10" s="1" t="s">
        <v>109</v>
      </c>
      <c r="B10" s="2" t="s">
        <v>110</v>
      </c>
      <c r="C10" s="6">
        <v>100000</v>
      </c>
      <c r="D10" s="1">
        <v>6</v>
      </c>
      <c r="E10" s="9">
        <f t="shared" si="0"/>
        <v>16666.666666666668</v>
      </c>
      <c r="F10" s="9">
        <f t="shared" si="1"/>
        <v>1388.8888888888889</v>
      </c>
      <c r="G10" s="45"/>
    </row>
    <row r="11" spans="1:8" ht="25.5" x14ac:dyDescent="0.2">
      <c r="A11" s="1" t="s">
        <v>18</v>
      </c>
      <c r="B11" s="2" t="s">
        <v>100</v>
      </c>
      <c r="C11" s="6">
        <v>270000</v>
      </c>
      <c r="D11" s="1">
        <v>6</v>
      </c>
      <c r="E11" s="9">
        <f t="shared" si="0"/>
        <v>45000</v>
      </c>
      <c r="F11" s="9">
        <f t="shared" si="1"/>
        <v>3750</v>
      </c>
      <c r="G11" s="45"/>
    </row>
    <row r="12" spans="1:8" x14ac:dyDescent="0.2">
      <c r="A12" s="1" t="s">
        <v>25</v>
      </c>
      <c r="B12" s="2" t="s">
        <v>26</v>
      </c>
      <c r="C12" s="1" t="s">
        <v>106</v>
      </c>
      <c r="D12" s="1">
        <v>6</v>
      </c>
      <c r="E12" s="9">
        <v>0</v>
      </c>
      <c r="F12" s="9">
        <f t="shared" si="1"/>
        <v>0</v>
      </c>
      <c r="G12" s="45"/>
    </row>
    <row r="13" spans="1:8" x14ac:dyDescent="0.2">
      <c r="A13" s="1" t="s">
        <v>19</v>
      </c>
      <c r="B13" s="2" t="s">
        <v>105</v>
      </c>
      <c r="C13" s="1">
        <v>6000</v>
      </c>
      <c r="D13" s="1">
        <v>3</v>
      </c>
      <c r="E13" s="9">
        <f t="shared" ref="E13:E19" si="2">C13/D13</f>
        <v>2000</v>
      </c>
      <c r="F13" s="9">
        <f t="shared" si="1"/>
        <v>166.66666666666666</v>
      </c>
      <c r="G13" s="45"/>
    </row>
    <row r="14" spans="1:8" x14ac:dyDescent="0.2">
      <c r="A14" s="1" t="s">
        <v>103</v>
      </c>
      <c r="B14" s="2" t="s">
        <v>104</v>
      </c>
      <c r="C14" s="6">
        <v>35000</v>
      </c>
      <c r="D14" s="1">
        <v>6</v>
      </c>
      <c r="E14" s="9">
        <f t="shared" si="2"/>
        <v>5833.333333333333</v>
      </c>
      <c r="F14" s="9">
        <f t="shared" si="1"/>
        <v>486.11111111111109</v>
      </c>
      <c r="G14" s="45"/>
    </row>
    <row r="15" spans="1:8" x14ac:dyDescent="0.2">
      <c r="A15" s="1" t="s">
        <v>20</v>
      </c>
      <c r="B15" s="2" t="s">
        <v>107</v>
      </c>
      <c r="C15" s="1">
        <v>40000</v>
      </c>
      <c r="D15" s="1">
        <v>3</v>
      </c>
      <c r="E15" s="9">
        <f t="shared" si="2"/>
        <v>13333.333333333334</v>
      </c>
      <c r="F15" s="9">
        <f t="shared" si="1"/>
        <v>1111.1111111111111</v>
      </c>
      <c r="G15" s="45"/>
    </row>
    <row r="16" spans="1:8" x14ac:dyDescent="0.2">
      <c r="A16" s="1" t="s">
        <v>21</v>
      </c>
      <c r="B16" s="2" t="s">
        <v>112</v>
      </c>
      <c r="C16" s="6">
        <v>80000</v>
      </c>
      <c r="D16" s="1">
        <v>3</v>
      </c>
      <c r="E16" s="9">
        <f t="shared" si="2"/>
        <v>26666.666666666668</v>
      </c>
      <c r="F16" s="9">
        <f t="shared" si="1"/>
        <v>2222.2222222222222</v>
      </c>
      <c r="G16" s="45"/>
    </row>
    <row r="17" spans="1:7" x14ac:dyDescent="0.2">
      <c r="A17" s="1" t="s">
        <v>22</v>
      </c>
      <c r="B17" s="2" t="s">
        <v>111</v>
      </c>
      <c r="C17" s="6">
        <v>10000</v>
      </c>
      <c r="D17" s="1">
        <v>3</v>
      </c>
      <c r="E17" s="9">
        <f t="shared" si="2"/>
        <v>3333.3333333333335</v>
      </c>
      <c r="F17" s="9">
        <f t="shared" si="1"/>
        <v>277.77777777777777</v>
      </c>
      <c r="G17" s="45"/>
    </row>
    <row r="18" spans="1:7" x14ac:dyDescent="0.2">
      <c r="A18" s="1" t="s">
        <v>23</v>
      </c>
      <c r="B18" s="2" t="s">
        <v>98</v>
      </c>
      <c r="C18" s="5">
        <v>35000</v>
      </c>
      <c r="D18" s="1">
        <v>3</v>
      </c>
      <c r="E18" s="9">
        <f t="shared" si="2"/>
        <v>11666.666666666666</v>
      </c>
      <c r="F18" s="9">
        <f t="shared" si="1"/>
        <v>972.22222222222217</v>
      </c>
      <c r="G18" s="45"/>
    </row>
    <row r="19" spans="1:7" x14ac:dyDescent="0.2">
      <c r="A19" s="1" t="s">
        <v>24</v>
      </c>
      <c r="B19" s="2" t="s">
        <v>101</v>
      </c>
      <c r="C19" s="6">
        <v>25000</v>
      </c>
      <c r="D19" s="1">
        <v>3</v>
      </c>
      <c r="E19" s="9">
        <f t="shared" si="2"/>
        <v>8333.3333333333339</v>
      </c>
      <c r="F19" s="9">
        <f t="shared" si="1"/>
        <v>694.44444444444446</v>
      </c>
      <c r="G19" s="45"/>
    </row>
    <row r="20" spans="1:7" x14ac:dyDescent="0.2">
      <c r="A20" s="1" t="s">
        <v>27</v>
      </c>
      <c r="B20" s="2" t="s">
        <v>102</v>
      </c>
      <c r="D20" s="1">
        <v>10</v>
      </c>
      <c r="E20" s="9">
        <f>C20/D20</f>
        <v>0</v>
      </c>
      <c r="F20" s="9">
        <f t="shared" si="1"/>
        <v>0</v>
      </c>
      <c r="G20" s="45"/>
    </row>
    <row r="21" spans="1:7" ht="15" x14ac:dyDescent="0.2">
      <c r="A21" s="3" t="s">
        <v>128</v>
      </c>
      <c r="E21" s="9"/>
      <c r="G21" s="45"/>
    </row>
    <row r="22" spans="1:7" ht="15" x14ac:dyDescent="0.2">
      <c r="A22" s="2" t="s">
        <v>129</v>
      </c>
      <c r="B22" s="2" t="s">
        <v>114</v>
      </c>
      <c r="C22" s="6">
        <v>80000</v>
      </c>
      <c r="D22" s="1">
        <v>6</v>
      </c>
      <c r="E22" s="9">
        <f>C22/D22</f>
        <v>13333.333333333334</v>
      </c>
      <c r="F22" s="9">
        <f t="shared" si="1"/>
        <v>1111.1111111111111</v>
      </c>
      <c r="G22" s="45"/>
    </row>
    <row r="23" spans="1:7" ht="15" x14ac:dyDescent="0.2">
      <c r="A23" s="23" t="s">
        <v>130</v>
      </c>
      <c r="B23" s="24" t="s">
        <v>117</v>
      </c>
      <c r="C23" s="23" t="s">
        <v>118</v>
      </c>
      <c r="D23" s="23">
        <v>6</v>
      </c>
      <c r="E23" s="25">
        <f>(150*605.17)/D23</f>
        <v>15129.25</v>
      </c>
      <c r="F23" s="25">
        <f t="shared" si="1"/>
        <v>1260.7708333333333</v>
      </c>
      <c r="G23" s="45"/>
    </row>
    <row r="24" spans="1:7" ht="25.5" x14ac:dyDescent="0.2">
      <c r="A24" s="1" t="s">
        <v>131</v>
      </c>
      <c r="B24" s="2" t="s">
        <v>120</v>
      </c>
      <c r="C24" s="1">
        <v>0</v>
      </c>
      <c r="D24" s="1">
        <v>6</v>
      </c>
      <c r="E24" s="9">
        <v>0</v>
      </c>
      <c r="F24" s="9">
        <f t="shared" si="1"/>
        <v>0</v>
      </c>
      <c r="G24" s="45"/>
    </row>
    <row r="25" spans="1:7" ht="15" x14ac:dyDescent="0.2">
      <c r="A25" s="23" t="s">
        <v>132</v>
      </c>
      <c r="B25" s="24" t="s">
        <v>115</v>
      </c>
      <c r="C25" s="23" t="s">
        <v>116</v>
      </c>
      <c r="D25" s="23">
        <v>6</v>
      </c>
      <c r="E25" s="25">
        <f>(300*605.17)/D25</f>
        <v>30258.5</v>
      </c>
      <c r="F25" s="25">
        <f t="shared" si="1"/>
        <v>2521.5416666666665</v>
      </c>
      <c r="G25" s="45"/>
    </row>
    <row r="26" spans="1:7" ht="15" x14ac:dyDescent="0.2">
      <c r="A26" s="1" t="s">
        <v>133</v>
      </c>
      <c r="B26" s="2" t="s">
        <v>119</v>
      </c>
      <c r="C26" s="1">
        <v>0</v>
      </c>
      <c r="D26" s="1">
        <v>6</v>
      </c>
      <c r="E26" s="9">
        <v>0</v>
      </c>
      <c r="F26" s="9">
        <f t="shared" si="1"/>
        <v>0</v>
      </c>
      <c r="G26" s="45"/>
    </row>
    <row r="27" spans="1:7" ht="15" x14ac:dyDescent="0.2">
      <c r="A27" s="1" t="s">
        <v>136</v>
      </c>
      <c r="B27" s="2" t="s">
        <v>33</v>
      </c>
      <c r="C27" s="1" t="s">
        <v>156</v>
      </c>
      <c r="D27" s="1">
        <v>1</v>
      </c>
      <c r="E27" s="9">
        <f>148*605.17</f>
        <v>89565.159999999989</v>
      </c>
      <c r="F27" s="9">
        <f t="shared" si="1"/>
        <v>7463.7633333333324</v>
      </c>
      <c r="G27" s="46"/>
    </row>
    <row r="28" spans="1:7" x14ac:dyDescent="0.2">
      <c r="E28" s="9"/>
    </row>
    <row r="30" spans="1:7" x14ac:dyDescent="0.2">
      <c r="A30" s="4" t="s">
        <v>31</v>
      </c>
    </row>
    <row r="31" spans="1:7" x14ac:dyDescent="0.2">
      <c r="A31" s="1" t="s">
        <v>32</v>
      </c>
      <c r="B31" s="2" t="s">
        <v>113</v>
      </c>
      <c r="C31" s="6">
        <v>26000</v>
      </c>
      <c r="D31" s="1" t="s">
        <v>34</v>
      </c>
      <c r="E31" s="6">
        <v>26000</v>
      </c>
      <c r="F31" s="9">
        <f t="shared" ref="F31:F32" si="3">E31/12</f>
        <v>2166.6666666666665</v>
      </c>
      <c r="G31" s="49"/>
    </row>
    <row r="32" spans="1:7" x14ac:dyDescent="0.2">
      <c r="A32" s="1" t="s">
        <v>35</v>
      </c>
      <c r="B32" s="2" t="s">
        <v>38</v>
      </c>
      <c r="C32" s="1" t="s">
        <v>121</v>
      </c>
      <c r="D32" s="1" t="s">
        <v>34</v>
      </c>
      <c r="E32" s="1">
        <v>0</v>
      </c>
      <c r="F32" s="9">
        <f t="shared" si="3"/>
        <v>0</v>
      </c>
      <c r="G32" s="45"/>
    </row>
    <row r="33" spans="1:7" ht="15" x14ac:dyDescent="0.2">
      <c r="A33" s="23" t="s">
        <v>36</v>
      </c>
      <c r="B33" s="24" t="s">
        <v>137</v>
      </c>
      <c r="C33" s="23" t="s">
        <v>122</v>
      </c>
      <c r="D33" s="23" t="s">
        <v>34</v>
      </c>
      <c r="E33" s="23" t="s">
        <v>123</v>
      </c>
      <c r="F33" s="25">
        <f>(225*742.72)/12</f>
        <v>13926</v>
      </c>
      <c r="G33" s="45"/>
    </row>
    <row r="34" spans="1:7" ht="15" x14ac:dyDescent="0.2">
      <c r="A34" s="23" t="s">
        <v>37</v>
      </c>
      <c r="B34" s="24" t="s">
        <v>140</v>
      </c>
      <c r="C34" s="23" t="s">
        <v>124</v>
      </c>
      <c r="D34" s="23" t="s">
        <v>34</v>
      </c>
      <c r="E34" s="23" t="s">
        <v>125</v>
      </c>
      <c r="F34" s="25">
        <f>(124*742.72)/12</f>
        <v>7674.7733333333335</v>
      </c>
      <c r="G34" s="45"/>
    </row>
    <row r="35" spans="1:7" x14ac:dyDescent="0.2">
      <c r="A35" s="1" t="s">
        <v>39</v>
      </c>
      <c r="B35" s="2" t="s">
        <v>141</v>
      </c>
      <c r="C35" s="6">
        <v>9950</v>
      </c>
      <c r="D35" s="1" t="s">
        <v>34</v>
      </c>
      <c r="E35" s="6">
        <v>9950</v>
      </c>
      <c r="F35" s="9">
        <f t="shared" ref="F35:F36" si="4">E35/12</f>
        <v>829.16666666666663</v>
      </c>
      <c r="G35" s="45"/>
    </row>
    <row r="36" spans="1:7" x14ac:dyDescent="0.2">
      <c r="A36" s="1" t="s">
        <v>40</v>
      </c>
      <c r="B36" s="2" t="s">
        <v>142</v>
      </c>
      <c r="C36" s="6">
        <v>40000</v>
      </c>
      <c r="D36" s="1" t="s">
        <v>34</v>
      </c>
      <c r="E36" s="6">
        <v>40000</v>
      </c>
      <c r="F36" s="9">
        <f t="shared" si="4"/>
        <v>3333.3333333333335</v>
      </c>
      <c r="G36" s="45"/>
    </row>
    <row r="37" spans="1:7" x14ac:dyDescent="0.2">
      <c r="G37" s="45"/>
    </row>
    <row r="38" spans="1:7" x14ac:dyDescent="0.2">
      <c r="G38" s="45"/>
    </row>
    <row r="39" spans="1:7" x14ac:dyDescent="0.2">
      <c r="A39" s="10" t="s">
        <v>30</v>
      </c>
      <c r="B39" s="11"/>
      <c r="C39" s="12"/>
      <c r="D39" s="12"/>
      <c r="E39" s="12"/>
      <c r="F39" s="13">
        <f>SUM(F7:F36)</f>
        <v>56912.126944444441</v>
      </c>
      <c r="G39" s="46"/>
    </row>
    <row r="40" spans="1:7" x14ac:dyDescent="0.2">
      <c r="A40" s="4"/>
    </row>
    <row r="41" spans="1:7" ht="27" customHeight="1" x14ac:dyDescent="0.25">
      <c r="A41" s="61" t="s">
        <v>144</v>
      </c>
      <c r="B41" s="62"/>
      <c r="C41" s="62"/>
      <c r="D41" s="62"/>
      <c r="E41" s="62"/>
      <c r="F41" s="62"/>
      <c r="G41" s="62"/>
    </row>
    <row r="43" spans="1:7" x14ac:dyDescent="0.2">
      <c r="A43" s="1" t="s">
        <v>126</v>
      </c>
    </row>
    <row r="44" spans="1:7" ht="56.25" customHeight="1" x14ac:dyDescent="0.2">
      <c r="A44" s="63" t="s">
        <v>134</v>
      </c>
      <c r="B44" s="64"/>
      <c r="C44" s="64"/>
      <c r="D44" s="64"/>
      <c r="E44" s="64"/>
      <c r="F44" s="64"/>
      <c r="G44" s="64"/>
    </row>
    <row r="45" spans="1:7" ht="40.5" customHeight="1" x14ac:dyDescent="0.25">
      <c r="A45" s="61" t="s">
        <v>135</v>
      </c>
      <c r="B45" s="62"/>
      <c r="C45" s="62"/>
      <c r="D45" s="62"/>
      <c r="E45" s="62"/>
      <c r="F45" s="62"/>
      <c r="G45" s="62"/>
    </row>
    <row r="46" spans="1:7" x14ac:dyDescent="0.2">
      <c r="A46" s="1" t="s">
        <v>138</v>
      </c>
    </row>
    <row r="47" spans="1:7" x14ac:dyDescent="0.2">
      <c r="A47" s="1" t="s">
        <v>139</v>
      </c>
    </row>
    <row r="49" spans="1:7" x14ac:dyDescent="0.2">
      <c r="A49" s="26" t="s">
        <v>168</v>
      </c>
      <c r="B49" s="27" t="s">
        <v>169</v>
      </c>
    </row>
    <row r="50" spans="1:7" x14ac:dyDescent="0.2">
      <c r="A50" s="30" t="s">
        <v>170</v>
      </c>
      <c r="B50" s="27" t="s">
        <v>171</v>
      </c>
    </row>
    <row r="51" spans="1:7" ht="39" customHeight="1" x14ac:dyDescent="0.25">
      <c r="A51" s="61" t="s">
        <v>255</v>
      </c>
      <c r="B51" s="62"/>
      <c r="C51" s="62"/>
      <c r="D51" s="62"/>
      <c r="E51" s="62"/>
      <c r="F51" s="62"/>
      <c r="G51" s="62"/>
    </row>
    <row r="53" spans="1:7" ht="25.5" x14ac:dyDescent="0.2">
      <c r="A53" s="53" t="s">
        <v>42</v>
      </c>
      <c r="B53" s="40" t="s">
        <v>203</v>
      </c>
      <c r="C53" s="35" t="s">
        <v>92</v>
      </c>
      <c r="D53" s="40" t="s">
        <v>28</v>
      </c>
      <c r="E53" s="47" t="s">
        <v>198</v>
      </c>
    </row>
    <row r="54" spans="1:7" x14ac:dyDescent="0.2">
      <c r="A54" s="28" t="s">
        <v>59</v>
      </c>
      <c r="B54" s="28"/>
      <c r="C54" s="29">
        <v>120000</v>
      </c>
      <c r="D54" s="29">
        <v>10000</v>
      </c>
      <c r="E54" s="49"/>
    </row>
    <row r="55" spans="1:7" x14ac:dyDescent="0.2">
      <c r="A55" s="2" t="s">
        <v>60</v>
      </c>
      <c r="C55" s="6">
        <v>60000</v>
      </c>
      <c r="D55" s="6">
        <v>5000</v>
      </c>
      <c r="E55" s="45"/>
    </row>
    <row r="56" spans="1:7" x14ac:dyDescent="0.2">
      <c r="A56" s="2" t="s">
        <v>61</v>
      </c>
      <c r="B56" s="2" t="s">
        <v>77</v>
      </c>
      <c r="D56" s="6">
        <v>10000</v>
      </c>
      <c r="E56" s="45"/>
    </row>
    <row r="57" spans="1:7" x14ac:dyDescent="0.2">
      <c r="A57" s="2" t="s">
        <v>108</v>
      </c>
      <c r="B57" s="2" t="s">
        <v>77</v>
      </c>
      <c r="C57" s="6">
        <v>50000</v>
      </c>
      <c r="D57" s="6">
        <v>4200</v>
      </c>
      <c r="E57" s="45"/>
    </row>
    <row r="58" spans="1:7" ht="25.5" x14ac:dyDescent="0.2">
      <c r="A58" s="2" t="s">
        <v>158</v>
      </c>
      <c r="B58" s="2" t="s">
        <v>77</v>
      </c>
      <c r="C58" s="6">
        <v>120000</v>
      </c>
      <c r="D58" s="6">
        <v>10000</v>
      </c>
      <c r="E58" s="45"/>
    </row>
    <row r="59" spans="1:7" ht="38.25" x14ac:dyDescent="0.2">
      <c r="A59" s="2" t="s">
        <v>242</v>
      </c>
      <c r="B59" s="2" t="s">
        <v>77</v>
      </c>
      <c r="C59" s="6">
        <v>120000</v>
      </c>
      <c r="D59" s="6">
        <v>10000</v>
      </c>
      <c r="E59" s="45"/>
    </row>
    <row r="60" spans="1:7" x14ac:dyDescent="0.2">
      <c r="A60" s="2" t="s">
        <v>66</v>
      </c>
      <c r="B60" s="2" t="s">
        <v>159</v>
      </c>
      <c r="D60" s="6">
        <v>27600</v>
      </c>
      <c r="E60" s="45"/>
    </row>
    <row r="61" spans="1:7" ht="25.5" x14ac:dyDescent="0.2">
      <c r="A61" s="2" t="s">
        <v>67</v>
      </c>
      <c r="B61" s="2" t="s">
        <v>160</v>
      </c>
      <c r="D61" s="6">
        <v>15500</v>
      </c>
      <c r="E61" s="45"/>
    </row>
    <row r="62" spans="1:7" ht="25.5" x14ac:dyDescent="0.2">
      <c r="A62" s="2" t="s">
        <v>90</v>
      </c>
      <c r="B62" s="2" t="s">
        <v>91</v>
      </c>
      <c r="D62" s="6">
        <v>20000</v>
      </c>
      <c r="E62" s="45"/>
    </row>
    <row r="63" spans="1:7" x14ac:dyDescent="0.2">
      <c r="E63" s="45"/>
    </row>
    <row r="64" spans="1:7" x14ac:dyDescent="0.2">
      <c r="A64" s="10" t="s">
        <v>93</v>
      </c>
      <c r="B64" s="15"/>
      <c r="C64" s="10"/>
      <c r="D64" s="16">
        <f>SUM(D54:D62)</f>
        <v>112300</v>
      </c>
      <c r="E64" s="46"/>
    </row>
    <row r="67" spans="1:13" ht="15" x14ac:dyDescent="0.2">
      <c r="A67" s="3" t="s">
        <v>46</v>
      </c>
    </row>
    <row r="69" spans="1:13" ht="30" customHeight="1" x14ac:dyDescent="0.25">
      <c r="A69" s="81" t="s">
        <v>0</v>
      </c>
      <c r="B69" s="83" t="s">
        <v>49</v>
      </c>
      <c r="C69" s="85" t="s">
        <v>7</v>
      </c>
      <c r="D69" s="87"/>
      <c r="E69" s="87"/>
      <c r="F69" s="85" t="s">
        <v>44</v>
      </c>
      <c r="G69" s="86"/>
      <c r="H69" s="85" t="s">
        <v>163</v>
      </c>
      <c r="I69" s="88"/>
      <c r="J69" s="88"/>
      <c r="K69" s="91" t="s">
        <v>227</v>
      </c>
      <c r="L69" s="70" t="s">
        <v>198</v>
      </c>
      <c r="M69" s="2"/>
    </row>
    <row r="70" spans="1:13" ht="54" customHeight="1" x14ac:dyDescent="0.2">
      <c r="A70" s="82"/>
      <c r="B70" s="84"/>
      <c r="C70" s="33" t="s">
        <v>4</v>
      </c>
      <c r="D70" s="33" t="s">
        <v>5</v>
      </c>
      <c r="E70" s="33" t="s">
        <v>6</v>
      </c>
      <c r="F70" s="33" t="s">
        <v>161</v>
      </c>
      <c r="G70" s="33" t="s">
        <v>162</v>
      </c>
      <c r="H70" s="33" t="s">
        <v>193</v>
      </c>
      <c r="I70" s="33" t="s">
        <v>165</v>
      </c>
      <c r="J70" s="33" t="s">
        <v>164</v>
      </c>
      <c r="K70" s="71"/>
      <c r="L70" s="71"/>
      <c r="M70" s="2"/>
    </row>
    <row r="71" spans="1:13" ht="25.5" x14ac:dyDescent="0.2">
      <c r="A71" s="1" t="s">
        <v>88</v>
      </c>
      <c r="B71" s="2" t="s">
        <v>8</v>
      </c>
      <c r="C71" s="6"/>
      <c r="D71" s="6"/>
      <c r="E71" s="6">
        <v>400000</v>
      </c>
      <c r="F71" s="6">
        <v>400000</v>
      </c>
      <c r="G71" s="6"/>
      <c r="H71" s="6"/>
      <c r="I71" s="6"/>
      <c r="J71" s="6"/>
      <c r="K71" s="6">
        <v>0</v>
      </c>
      <c r="L71" s="45"/>
    </row>
    <row r="72" spans="1:13" x14ac:dyDescent="0.2">
      <c r="A72" s="1" t="s">
        <v>1</v>
      </c>
      <c r="B72" s="2" t="s">
        <v>45</v>
      </c>
      <c r="C72" s="6"/>
      <c r="D72" s="6"/>
      <c r="E72" s="54">
        <v>35000</v>
      </c>
      <c r="F72" s="54">
        <f>E72</f>
        <v>35000</v>
      </c>
      <c r="G72" s="54">
        <f>E72</f>
        <v>35000</v>
      </c>
      <c r="H72" s="54">
        <f>E72</f>
        <v>35000</v>
      </c>
      <c r="I72" s="54">
        <f>H72/2</f>
        <v>17500</v>
      </c>
      <c r="J72" s="54">
        <f>H72/2</f>
        <v>17500</v>
      </c>
      <c r="K72" s="54">
        <v>0</v>
      </c>
      <c r="L72" s="45"/>
    </row>
    <row r="73" spans="1:13" x14ac:dyDescent="0.2">
      <c r="A73" s="1" t="s">
        <v>2</v>
      </c>
      <c r="B73" s="2" t="s">
        <v>45</v>
      </c>
      <c r="C73" s="6"/>
      <c r="D73" s="6">
        <v>60000</v>
      </c>
      <c r="E73" s="6"/>
      <c r="F73" s="6"/>
      <c r="G73" s="6">
        <f>D73/3</f>
        <v>20000</v>
      </c>
      <c r="H73" s="6">
        <f>D73/3</f>
        <v>20000</v>
      </c>
      <c r="I73" s="54">
        <f>H73/2</f>
        <v>10000</v>
      </c>
      <c r="J73" s="54">
        <f>H73/2</f>
        <v>10000</v>
      </c>
      <c r="K73" s="54">
        <v>0</v>
      </c>
      <c r="L73" s="45"/>
    </row>
    <row r="74" spans="1:13" ht="51" x14ac:dyDescent="0.2">
      <c r="A74" s="1" t="s">
        <v>47</v>
      </c>
      <c r="B74" s="2" t="s">
        <v>9</v>
      </c>
      <c r="C74" s="6"/>
      <c r="D74" s="6"/>
      <c r="E74" s="6">
        <v>39000</v>
      </c>
      <c r="F74" s="54">
        <f t="shared" ref="F74:F81" si="5">E74</f>
        <v>39000</v>
      </c>
      <c r="G74" s="54">
        <f t="shared" ref="G74:G81" si="6">E74</f>
        <v>39000</v>
      </c>
      <c r="H74" s="6">
        <v>39000</v>
      </c>
      <c r="I74" s="54">
        <f>H74/2</f>
        <v>19500</v>
      </c>
      <c r="J74" s="6">
        <f>G74/2</f>
        <v>19500</v>
      </c>
      <c r="K74" s="6">
        <v>0</v>
      </c>
      <c r="L74" s="45"/>
    </row>
    <row r="75" spans="1:13" x14ac:dyDescent="0.2">
      <c r="A75" s="1" t="s">
        <v>50</v>
      </c>
      <c r="B75" s="2" t="s">
        <v>51</v>
      </c>
      <c r="C75" s="6"/>
      <c r="D75" s="6"/>
      <c r="E75" s="6">
        <v>10000</v>
      </c>
      <c r="F75" s="54">
        <f t="shared" si="5"/>
        <v>10000</v>
      </c>
      <c r="G75" s="54">
        <f t="shared" si="6"/>
        <v>10000</v>
      </c>
      <c r="H75" s="6">
        <v>10000</v>
      </c>
      <c r="I75" s="6">
        <v>10000</v>
      </c>
      <c r="J75" s="6">
        <v>10000</v>
      </c>
      <c r="K75" s="6">
        <v>0</v>
      </c>
      <c r="L75" s="45"/>
    </row>
    <row r="76" spans="1:13" ht="15" x14ac:dyDescent="0.2">
      <c r="A76" s="1" t="s">
        <v>219</v>
      </c>
      <c r="B76" s="2" t="s">
        <v>52</v>
      </c>
      <c r="C76" s="6"/>
      <c r="D76" s="6"/>
      <c r="E76" s="6">
        <v>25000</v>
      </c>
      <c r="F76" s="54">
        <f t="shared" si="5"/>
        <v>25000</v>
      </c>
      <c r="G76" s="54">
        <f t="shared" si="6"/>
        <v>25000</v>
      </c>
      <c r="H76" s="6">
        <f t="shared" ref="H76:H83" si="7">G76*0.65</f>
        <v>16250</v>
      </c>
      <c r="I76" s="54">
        <f>H76/2</f>
        <v>8125</v>
      </c>
      <c r="J76" s="6">
        <f t="shared" ref="J76:J96" si="8">G76/2</f>
        <v>12500</v>
      </c>
      <c r="K76" s="6">
        <v>0</v>
      </c>
      <c r="L76" s="45"/>
    </row>
    <row r="77" spans="1:13" ht="15" x14ac:dyDescent="0.2">
      <c r="A77" s="1" t="s">
        <v>220</v>
      </c>
      <c r="B77" s="2" t="s">
        <v>58</v>
      </c>
      <c r="C77" s="6"/>
      <c r="D77" s="6"/>
      <c r="E77" s="6">
        <v>26400</v>
      </c>
      <c r="F77" s="54">
        <f t="shared" si="5"/>
        <v>26400</v>
      </c>
      <c r="G77" s="54">
        <f t="shared" si="6"/>
        <v>26400</v>
      </c>
      <c r="H77" s="6">
        <f t="shared" si="7"/>
        <v>17160</v>
      </c>
      <c r="I77" s="54">
        <f>H77/2</f>
        <v>8580</v>
      </c>
      <c r="J77" s="6">
        <f t="shared" si="8"/>
        <v>13200</v>
      </c>
      <c r="K77" s="6">
        <v>0</v>
      </c>
      <c r="L77" s="45"/>
    </row>
    <row r="78" spans="1:13" ht="15" x14ac:dyDescent="0.2">
      <c r="A78" s="1" t="s">
        <v>218</v>
      </c>
      <c r="B78" s="2" t="s">
        <v>12</v>
      </c>
      <c r="C78" s="6"/>
      <c r="D78" s="6"/>
      <c r="E78" s="6">
        <v>52600</v>
      </c>
      <c r="F78" s="54">
        <f t="shared" si="5"/>
        <v>52600</v>
      </c>
      <c r="G78" s="54">
        <f t="shared" si="6"/>
        <v>52600</v>
      </c>
      <c r="H78" s="6">
        <f t="shared" si="7"/>
        <v>34190</v>
      </c>
      <c r="I78" s="54">
        <f>H78/2</f>
        <v>17095</v>
      </c>
      <c r="J78" s="6">
        <f>G78/2</f>
        <v>26300</v>
      </c>
      <c r="K78" s="6">
        <v>0</v>
      </c>
      <c r="L78" s="45"/>
    </row>
    <row r="79" spans="1:13" ht="15" x14ac:dyDescent="0.2">
      <c r="A79" s="1" t="s">
        <v>10</v>
      </c>
      <c r="B79" s="2" t="s">
        <v>54</v>
      </c>
      <c r="C79" s="6"/>
      <c r="D79" s="6"/>
      <c r="E79" s="6">
        <v>50000</v>
      </c>
      <c r="F79" s="54">
        <f t="shared" si="5"/>
        <v>50000</v>
      </c>
      <c r="G79" s="54">
        <f t="shared" si="6"/>
        <v>50000</v>
      </c>
      <c r="H79" s="6">
        <f t="shared" si="7"/>
        <v>32500</v>
      </c>
      <c r="I79" s="54">
        <f>H79/2</f>
        <v>16250</v>
      </c>
      <c r="J79" s="6">
        <f t="shared" si="8"/>
        <v>25000</v>
      </c>
      <c r="K79" s="6">
        <v>0</v>
      </c>
      <c r="L79" s="45"/>
    </row>
    <row r="80" spans="1:13" ht="15" x14ac:dyDescent="0.2">
      <c r="A80" s="1" t="s">
        <v>221</v>
      </c>
      <c r="B80" s="1" t="s">
        <v>56</v>
      </c>
      <c r="C80" s="6"/>
      <c r="D80" s="6"/>
      <c r="E80" s="6">
        <v>160734</v>
      </c>
      <c r="F80" s="54">
        <f t="shared" si="5"/>
        <v>160734</v>
      </c>
      <c r="G80" s="54">
        <f t="shared" si="6"/>
        <v>160734</v>
      </c>
      <c r="H80" s="6">
        <f t="shared" si="7"/>
        <v>104477.1</v>
      </c>
      <c r="I80" s="54">
        <f>H80/2</f>
        <v>52238.55</v>
      </c>
      <c r="J80" s="6">
        <f t="shared" si="8"/>
        <v>80367</v>
      </c>
      <c r="K80" s="6" t="s">
        <v>226</v>
      </c>
      <c r="L80" s="45"/>
    </row>
    <row r="81" spans="1:12" ht="15" x14ac:dyDescent="0.2">
      <c r="A81" s="1" t="s">
        <v>81</v>
      </c>
      <c r="B81" s="2" t="s">
        <v>79</v>
      </c>
      <c r="C81" s="6"/>
      <c r="D81" s="6"/>
      <c r="E81" s="6">
        <v>50000</v>
      </c>
      <c r="F81" s="54">
        <f t="shared" si="5"/>
        <v>50000</v>
      </c>
      <c r="G81" s="54">
        <f t="shared" si="6"/>
        <v>50000</v>
      </c>
      <c r="H81" s="6">
        <f t="shared" si="7"/>
        <v>32500</v>
      </c>
      <c r="I81" s="54">
        <f t="shared" ref="I81:I83" si="9">H81/2</f>
        <v>16250</v>
      </c>
      <c r="J81" s="6">
        <f t="shared" si="8"/>
        <v>25000</v>
      </c>
      <c r="K81" s="6">
        <v>140000</v>
      </c>
      <c r="L81" s="45"/>
    </row>
    <row r="82" spans="1:12" ht="25.5" x14ac:dyDescent="0.2">
      <c r="A82" s="1" t="s">
        <v>62</v>
      </c>
      <c r="B82" s="2" t="s">
        <v>77</v>
      </c>
      <c r="C82" s="6"/>
      <c r="D82" s="6"/>
      <c r="E82" s="6">
        <v>30000</v>
      </c>
      <c r="F82" s="54">
        <f>E82*0.65</f>
        <v>19500</v>
      </c>
      <c r="G82" s="54">
        <f>E82*0.65</f>
        <v>19500</v>
      </c>
      <c r="H82" s="6">
        <f>E82*0.65</f>
        <v>19500</v>
      </c>
      <c r="I82" s="54">
        <f>E82*0.65</f>
        <v>19500</v>
      </c>
      <c r="J82" s="6">
        <f>E82*0.65</f>
        <v>19500</v>
      </c>
      <c r="K82" s="54" t="s">
        <v>228</v>
      </c>
      <c r="L82" s="45"/>
    </row>
    <row r="83" spans="1:12" ht="38.25" x14ac:dyDescent="0.2">
      <c r="A83" s="1" t="s">
        <v>72</v>
      </c>
      <c r="B83" s="2" t="s">
        <v>71</v>
      </c>
      <c r="C83" s="6">
        <v>200000</v>
      </c>
      <c r="D83" s="6"/>
      <c r="E83" s="6"/>
      <c r="F83" s="6">
        <f>C83/12</f>
        <v>16666.666666666668</v>
      </c>
      <c r="G83" s="6">
        <f>C83/12</f>
        <v>16666.666666666668</v>
      </c>
      <c r="H83" s="6">
        <f t="shared" si="7"/>
        <v>10833.333333333334</v>
      </c>
      <c r="I83" s="54">
        <f t="shared" si="9"/>
        <v>5416.666666666667</v>
      </c>
      <c r="J83" s="6">
        <f t="shared" si="8"/>
        <v>8333.3333333333339</v>
      </c>
      <c r="K83" s="6">
        <v>0</v>
      </c>
      <c r="L83" s="45"/>
    </row>
    <row r="84" spans="1:12" ht="25.5" x14ac:dyDescent="0.2">
      <c r="A84" s="1" t="s">
        <v>63</v>
      </c>
      <c r="B84" s="2" t="s">
        <v>74</v>
      </c>
      <c r="C84" s="6"/>
      <c r="D84" s="6"/>
      <c r="E84" s="6">
        <v>200000</v>
      </c>
      <c r="F84" s="54">
        <f>E84</f>
        <v>200000</v>
      </c>
      <c r="G84" s="54">
        <f>E84</f>
        <v>200000</v>
      </c>
      <c r="H84" s="6">
        <v>0</v>
      </c>
      <c r="I84" s="6">
        <v>0</v>
      </c>
      <c r="J84" s="6">
        <f t="shared" si="8"/>
        <v>100000</v>
      </c>
      <c r="K84" s="6">
        <v>0</v>
      </c>
      <c r="L84" s="45"/>
    </row>
    <row r="85" spans="1:12" ht="25.5" x14ac:dyDescent="0.2">
      <c r="A85" s="1" t="s">
        <v>64</v>
      </c>
      <c r="B85" s="2" t="s">
        <v>75</v>
      </c>
      <c r="C85" s="6"/>
      <c r="D85" s="6"/>
      <c r="E85" s="6">
        <v>40000</v>
      </c>
      <c r="F85" s="54">
        <f>E85</f>
        <v>40000</v>
      </c>
      <c r="G85" s="54">
        <f t="shared" ref="G85:G87" si="10">E85</f>
        <v>40000</v>
      </c>
      <c r="H85" s="6">
        <v>0</v>
      </c>
      <c r="I85" s="6">
        <v>0</v>
      </c>
      <c r="J85" s="6">
        <f t="shared" si="8"/>
        <v>20000</v>
      </c>
      <c r="K85" s="6">
        <v>0</v>
      </c>
      <c r="L85" s="45"/>
    </row>
    <row r="86" spans="1:12" x14ac:dyDescent="0.2">
      <c r="A86" s="1" t="s">
        <v>65</v>
      </c>
      <c r="B86" s="2" t="s">
        <v>76</v>
      </c>
      <c r="C86" s="6"/>
      <c r="D86" s="6"/>
      <c r="E86" s="6">
        <v>20000</v>
      </c>
      <c r="F86" s="54">
        <f>E86</f>
        <v>20000</v>
      </c>
      <c r="G86" s="54">
        <f t="shared" si="10"/>
        <v>20000</v>
      </c>
      <c r="H86" s="6">
        <v>0</v>
      </c>
      <c r="I86" s="6">
        <v>0</v>
      </c>
      <c r="J86" s="6">
        <f t="shared" si="8"/>
        <v>10000</v>
      </c>
      <c r="K86" s="6">
        <v>0</v>
      </c>
      <c r="L86" s="45"/>
    </row>
    <row r="87" spans="1:12" x14ac:dyDescent="0.2">
      <c r="A87" s="1" t="s">
        <v>253</v>
      </c>
      <c r="B87" s="2" t="s">
        <v>254</v>
      </c>
      <c r="C87" s="6"/>
      <c r="D87" s="6"/>
      <c r="E87" s="6">
        <f>30000*2</f>
        <v>60000</v>
      </c>
      <c r="F87" s="57">
        <f>E87</f>
        <v>60000</v>
      </c>
      <c r="G87" s="57">
        <f t="shared" si="10"/>
        <v>60000</v>
      </c>
      <c r="H87" s="6">
        <v>0</v>
      </c>
      <c r="I87" s="6">
        <v>0</v>
      </c>
      <c r="J87" s="6">
        <f t="shared" si="8"/>
        <v>30000</v>
      </c>
      <c r="K87" s="6"/>
      <c r="L87" s="45"/>
    </row>
    <row r="88" spans="1:12" x14ac:dyDescent="0.2">
      <c r="A88" s="1" t="s">
        <v>204</v>
      </c>
      <c r="B88" s="2" t="s">
        <v>205</v>
      </c>
      <c r="C88" s="6">
        <v>70000</v>
      </c>
      <c r="D88" s="6"/>
      <c r="E88" s="6"/>
      <c r="F88" s="6">
        <f>C88/12</f>
        <v>5833.333333333333</v>
      </c>
      <c r="G88" s="6">
        <f>C88/12</f>
        <v>5833.333333333333</v>
      </c>
      <c r="H88" s="54">
        <f>C88/12</f>
        <v>5833.333333333333</v>
      </c>
      <c r="I88" s="6">
        <f>H88/2</f>
        <v>2916.6666666666665</v>
      </c>
      <c r="J88" s="6">
        <v>5833.333333333333</v>
      </c>
      <c r="K88" s="6">
        <v>0</v>
      </c>
      <c r="L88" s="45"/>
    </row>
    <row r="89" spans="1:12" x14ac:dyDescent="0.2">
      <c r="A89" s="1" t="s">
        <v>68</v>
      </c>
      <c r="B89" s="2" t="s">
        <v>77</v>
      </c>
      <c r="C89" s="6"/>
      <c r="D89" s="6"/>
      <c r="E89" s="6">
        <v>10000</v>
      </c>
      <c r="F89" s="54">
        <f>E89</f>
        <v>10000</v>
      </c>
      <c r="G89" s="54">
        <f t="shared" ref="G89:G92" si="11">E89</f>
        <v>10000</v>
      </c>
      <c r="H89" s="54">
        <f t="shared" ref="H89:H91" si="12">E89</f>
        <v>10000</v>
      </c>
      <c r="I89" s="54">
        <f t="shared" ref="I89:I92" si="13">H89/2</f>
        <v>5000</v>
      </c>
      <c r="J89" s="6">
        <f t="shared" si="8"/>
        <v>5000</v>
      </c>
      <c r="K89" s="6">
        <v>0</v>
      </c>
      <c r="L89" s="45"/>
    </row>
    <row r="90" spans="1:12" ht="15" x14ac:dyDescent="0.2">
      <c r="A90" s="1" t="s">
        <v>86</v>
      </c>
      <c r="B90" s="2" t="s">
        <v>80</v>
      </c>
      <c r="C90" s="6"/>
      <c r="D90" s="6"/>
      <c r="E90" s="6">
        <v>30000</v>
      </c>
      <c r="F90" s="54">
        <f>E90</f>
        <v>30000</v>
      </c>
      <c r="G90" s="54">
        <f t="shared" si="11"/>
        <v>30000</v>
      </c>
      <c r="H90" s="54">
        <f t="shared" si="12"/>
        <v>30000</v>
      </c>
      <c r="I90" s="54">
        <f t="shared" si="13"/>
        <v>15000</v>
      </c>
      <c r="J90" s="6">
        <f t="shared" si="8"/>
        <v>15000</v>
      </c>
      <c r="K90" s="6">
        <v>0</v>
      </c>
      <c r="L90" s="45"/>
    </row>
    <row r="91" spans="1:12" ht="15" x14ac:dyDescent="0.2">
      <c r="A91" s="1" t="s">
        <v>82</v>
      </c>
      <c r="B91" s="2" t="s">
        <v>80</v>
      </c>
      <c r="C91" s="6"/>
      <c r="D91" s="6"/>
      <c r="E91" s="6">
        <v>20000</v>
      </c>
      <c r="F91" s="54">
        <f>E91</f>
        <v>20000</v>
      </c>
      <c r="G91" s="54">
        <f t="shared" si="11"/>
        <v>20000</v>
      </c>
      <c r="H91" s="54">
        <f t="shared" si="12"/>
        <v>20000</v>
      </c>
      <c r="I91" s="54">
        <f t="shared" si="13"/>
        <v>10000</v>
      </c>
      <c r="J91" s="6">
        <f t="shared" si="8"/>
        <v>10000</v>
      </c>
      <c r="K91" s="6">
        <v>0</v>
      </c>
      <c r="L91" s="45"/>
    </row>
    <row r="92" spans="1:12" ht="15" x14ac:dyDescent="0.2">
      <c r="A92" s="1" t="s">
        <v>83</v>
      </c>
      <c r="B92" s="2" t="s">
        <v>84</v>
      </c>
      <c r="C92" s="6"/>
      <c r="D92" s="6"/>
      <c r="E92" s="6">
        <v>40000</v>
      </c>
      <c r="F92" s="54">
        <f>E92</f>
        <v>40000</v>
      </c>
      <c r="G92" s="54">
        <f t="shared" si="11"/>
        <v>40000</v>
      </c>
      <c r="H92" s="6">
        <f>G92*0.65</f>
        <v>26000</v>
      </c>
      <c r="I92" s="54">
        <f t="shared" si="13"/>
        <v>13000</v>
      </c>
      <c r="J92" s="6">
        <f t="shared" si="8"/>
        <v>20000</v>
      </c>
      <c r="K92" s="6">
        <v>140000</v>
      </c>
      <c r="L92" s="45"/>
    </row>
    <row r="93" spans="1:12" ht="25.5" x14ac:dyDescent="0.2">
      <c r="A93" s="1" t="s">
        <v>69</v>
      </c>
      <c r="B93" s="2" t="s">
        <v>89</v>
      </c>
      <c r="C93" s="6"/>
      <c r="D93" s="6"/>
      <c r="E93" s="6">
        <v>0</v>
      </c>
      <c r="F93" s="6">
        <v>0</v>
      </c>
      <c r="G93" s="6">
        <v>0</v>
      </c>
      <c r="H93" s="6">
        <v>0</v>
      </c>
      <c r="I93" s="6">
        <v>0</v>
      </c>
      <c r="J93" s="6">
        <v>0</v>
      </c>
      <c r="K93" s="6">
        <v>0</v>
      </c>
      <c r="L93" s="45"/>
    </row>
    <row r="94" spans="1:12" ht="25.5" x14ac:dyDescent="0.2">
      <c r="A94" s="1" t="s">
        <v>70</v>
      </c>
      <c r="C94" s="6"/>
      <c r="D94" s="6"/>
      <c r="E94" s="6">
        <v>20000</v>
      </c>
      <c r="F94" s="54">
        <f>E94</f>
        <v>20000</v>
      </c>
      <c r="G94" s="54">
        <f t="shared" ref="G94:G95" si="14">E94</f>
        <v>20000</v>
      </c>
      <c r="H94" s="54">
        <f t="shared" ref="H94:H95" si="15">E94</f>
        <v>20000</v>
      </c>
      <c r="I94" s="54">
        <f t="shared" ref="I94:I95" si="16">H94/2</f>
        <v>10000</v>
      </c>
      <c r="J94" s="6">
        <f t="shared" si="8"/>
        <v>10000</v>
      </c>
      <c r="K94" s="54" t="s">
        <v>229</v>
      </c>
      <c r="L94" s="45"/>
    </row>
    <row r="95" spans="1:12" ht="15" x14ac:dyDescent="0.2">
      <c r="A95" s="1" t="s">
        <v>85</v>
      </c>
      <c r="B95" s="2" t="s">
        <v>80</v>
      </c>
      <c r="C95" s="6"/>
      <c r="D95" s="6"/>
      <c r="E95" s="6">
        <v>30000</v>
      </c>
      <c r="F95" s="54">
        <f>E95</f>
        <v>30000</v>
      </c>
      <c r="G95" s="54">
        <f t="shared" si="14"/>
        <v>30000</v>
      </c>
      <c r="H95" s="54">
        <f t="shared" si="15"/>
        <v>30000</v>
      </c>
      <c r="I95" s="54">
        <f t="shared" si="16"/>
        <v>15000</v>
      </c>
      <c r="J95" s="6">
        <f t="shared" si="8"/>
        <v>15000</v>
      </c>
      <c r="K95" s="6">
        <v>0</v>
      </c>
      <c r="L95" s="45"/>
    </row>
    <row r="96" spans="1:12" ht="25.5" x14ac:dyDescent="0.2">
      <c r="A96" s="1" t="s">
        <v>230</v>
      </c>
      <c r="B96" s="2" t="s">
        <v>231</v>
      </c>
      <c r="C96" s="6">
        <f>(35000*7)+(20000*4)+(50000)</f>
        <v>375000</v>
      </c>
      <c r="D96" s="6"/>
      <c r="E96" s="6"/>
      <c r="F96" s="57">
        <f>C96/12</f>
        <v>31250</v>
      </c>
      <c r="G96" s="57">
        <f>C96/12</f>
        <v>31250</v>
      </c>
      <c r="H96" s="57">
        <f>(C96-40000)/12</f>
        <v>27916.666666666668</v>
      </c>
      <c r="I96" s="57">
        <f>H96/2</f>
        <v>13958.333333333334</v>
      </c>
      <c r="J96" s="6">
        <f t="shared" si="8"/>
        <v>15625</v>
      </c>
      <c r="K96" s="6">
        <f>H96-(20000/12)</f>
        <v>26250</v>
      </c>
      <c r="L96" s="45"/>
    </row>
    <row r="97" spans="1:12" x14ac:dyDescent="0.2">
      <c r="E97" s="6"/>
      <c r="L97" s="45"/>
    </row>
    <row r="98" spans="1:12" x14ac:dyDescent="0.2">
      <c r="A98" s="10" t="s">
        <v>94</v>
      </c>
      <c r="B98" s="11"/>
      <c r="C98" s="12"/>
      <c r="D98" s="12"/>
      <c r="E98" s="14"/>
      <c r="F98" s="17">
        <f t="shared" ref="F98:K98" si="17">SUM(F71:F96)</f>
        <v>1391983.9999999998</v>
      </c>
      <c r="G98" s="17">
        <f t="shared" si="17"/>
        <v>1011984.0000000001</v>
      </c>
      <c r="H98" s="17">
        <f t="shared" si="17"/>
        <v>541160.43333333323</v>
      </c>
      <c r="I98" s="17">
        <f t="shared" si="17"/>
        <v>285330.21666666662</v>
      </c>
      <c r="J98" s="17">
        <f t="shared" si="17"/>
        <v>523658.66666666663</v>
      </c>
      <c r="K98" s="17">
        <f t="shared" si="17"/>
        <v>306250</v>
      </c>
      <c r="L98" s="45"/>
    </row>
    <row r="99" spans="1:12" ht="15" x14ac:dyDescent="0.2">
      <c r="E99" s="6"/>
      <c r="F99" s="5"/>
      <c r="G99" s="5"/>
      <c r="I99" s="7" t="s">
        <v>146</v>
      </c>
      <c r="J99" s="8" t="s">
        <v>174</v>
      </c>
      <c r="K99" s="8"/>
      <c r="L99" s="45"/>
    </row>
    <row r="100" spans="1:12" x14ac:dyDescent="0.2">
      <c r="A100" s="3" t="s">
        <v>145</v>
      </c>
      <c r="E100" s="6"/>
      <c r="F100" s="5"/>
      <c r="G100" s="5"/>
      <c r="L100" s="45"/>
    </row>
    <row r="101" spans="1:12" x14ac:dyDescent="0.2">
      <c r="A101" s="1" t="s">
        <v>167</v>
      </c>
      <c r="E101" s="6"/>
      <c r="F101" s="9">
        <v>56912.126944444441</v>
      </c>
      <c r="G101" s="9">
        <v>56912.126944444441</v>
      </c>
      <c r="H101" s="9">
        <v>56912.126944444441</v>
      </c>
      <c r="I101" s="22">
        <v>113824</v>
      </c>
      <c r="J101" s="9">
        <v>56912.126944444441</v>
      </c>
      <c r="K101" s="9">
        <v>0</v>
      </c>
      <c r="L101" s="45"/>
    </row>
    <row r="102" spans="1:12" x14ac:dyDescent="0.2">
      <c r="A102" s="1" t="s">
        <v>93</v>
      </c>
      <c r="E102" s="6"/>
      <c r="F102" s="9">
        <v>112300</v>
      </c>
      <c r="G102" s="9">
        <v>112300</v>
      </c>
      <c r="H102" s="9">
        <v>112300</v>
      </c>
      <c r="I102" s="22">
        <v>224600</v>
      </c>
      <c r="J102" s="9">
        <v>112300</v>
      </c>
      <c r="K102" s="9">
        <v>0</v>
      </c>
      <c r="L102" s="45"/>
    </row>
    <row r="103" spans="1:12" x14ac:dyDescent="0.2">
      <c r="A103" s="1" t="s">
        <v>94</v>
      </c>
      <c r="E103" s="6"/>
      <c r="F103" s="9">
        <f t="shared" ref="F103:K103" si="18">F98</f>
        <v>1391983.9999999998</v>
      </c>
      <c r="G103" s="9">
        <f t="shared" si="18"/>
        <v>1011984.0000000001</v>
      </c>
      <c r="H103" s="9">
        <f t="shared" si="18"/>
        <v>541160.43333333323</v>
      </c>
      <c r="I103" s="9">
        <f t="shared" si="18"/>
        <v>285330.21666666662</v>
      </c>
      <c r="J103" s="9">
        <f t="shared" si="18"/>
        <v>523658.66666666663</v>
      </c>
      <c r="K103" s="9">
        <f t="shared" si="18"/>
        <v>306250</v>
      </c>
      <c r="L103" s="45"/>
    </row>
    <row r="104" spans="1:12" x14ac:dyDescent="0.2">
      <c r="E104" s="6"/>
      <c r="F104" s="6"/>
      <c r="G104" s="6"/>
      <c r="H104" s="6"/>
      <c r="L104" s="45"/>
    </row>
    <row r="105" spans="1:12" x14ac:dyDescent="0.2">
      <c r="A105" s="18" t="s">
        <v>147</v>
      </c>
      <c r="B105" s="19"/>
      <c r="C105" s="18"/>
      <c r="D105" s="18"/>
      <c r="E105" s="20"/>
      <c r="F105" s="21">
        <f>SUM(F101:F103)</f>
        <v>1561196.1269444441</v>
      </c>
      <c r="G105" s="21">
        <f t="shared" ref="G105:K105" si="19">SUM(G101:G103)</f>
        <v>1181196.1269444446</v>
      </c>
      <c r="H105" s="21">
        <f t="shared" si="19"/>
        <v>710372.56027777772</v>
      </c>
      <c r="I105" s="21">
        <f>SUM(I101:I103)/2</f>
        <v>311877.10833333328</v>
      </c>
      <c r="J105" s="21">
        <f t="shared" si="19"/>
        <v>692870.79361111112</v>
      </c>
      <c r="K105" s="21">
        <f t="shared" si="19"/>
        <v>306250</v>
      </c>
      <c r="L105" s="46"/>
    </row>
    <row r="106" spans="1:12" ht="38.25" x14ac:dyDescent="0.2">
      <c r="E106" s="6"/>
      <c r="F106" s="6"/>
      <c r="G106" s="6"/>
      <c r="H106" s="6"/>
      <c r="I106" s="31" t="s">
        <v>175</v>
      </c>
      <c r="J106" s="31" t="s">
        <v>173</v>
      </c>
      <c r="K106" s="31"/>
    </row>
    <row r="107" spans="1:12" x14ac:dyDescent="0.2">
      <c r="A107" s="1" t="s">
        <v>256</v>
      </c>
      <c r="E107" s="6"/>
      <c r="F107" s="6">
        <f>F105*0.1</f>
        <v>156119.61269444443</v>
      </c>
      <c r="G107" s="6">
        <f t="shared" ref="G107:K107" si="20">G105*0.1</f>
        <v>118119.61269444447</v>
      </c>
      <c r="H107" s="6">
        <f t="shared" si="20"/>
        <v>71037.256027777781</v>
      </c>
      <c r="I107" s="6">
        <f t="shared" si="20"/>
        <v>31187.710833333331</v>
      </c>
      <c r="J107" s="6">
        <f t="shared" si="20"/>
        <v>69287.079361111115</v>
      </c>
      <c r="K107" s="6">
        <f t="shared" si="20"/>
        <v>30625</v>
      </c>
    </row>
    <row r="108" spans="1:12" x14ac:dyDescent="0.2">
      <c r="A108" s="18" t="s">
        <v>259</v>
      </c>
      <c r="B108" s="24"/>
      <c r="C108" s="23"/>
      <c r="D108" s="23"/>
      <c r="E108" s="60"/>
      <c r="F108" s="60">
        <f>SUM(F105:F107)</f>
        <v>1717315.7396388885</v>
      </c>
      <c r="G108" s="60">
        <f t="shared" ref="G108:K108" si="21">SUM(G105:G107)</f>
        <v>1299315.739638889</v>
      </c>
      <c r="H108" s="60">
        <f t="shared" si="21"/>
        <v>781409.81630555552</v>
      </c>
      <c r="I108" s="60">
        <f t="shared" si="21"/>
        <v>343064.8191666666</v>
      </c>
      <c r="J108" s="60">
        <f t="shared" si="21"/>
        <v>762157.87297222228</v>
      </c>
      <c r="K108" s="60">
        <f t="shared" si="21"/>
        <v>336875</v>
      </c>
    </row>
    <row r="109" spans="1:12" x14ac:dyDescent="0.2">
      <c r="E109" s="6"/>
      <c r="F109" s="6"/>
      <c r="G109" s="6"/>
      <c r="H109" s="6"/>
      <c r="I109" s="31"/>
      <c r="J109" s="31"/>
      <c r="K109" s="31"/>
    </row>
    <row r="110" spans="1:12" ht="30" customHeight="1" x14ac:dyDescent="0.25">
      <c r="A110" s="61" t="s">
        <v>258</v>
      </c>
      <c r="B110" s="62"/>
      <c r="C110" s="62"/>
      <c r="D110" s="62"/>
      <c r="E110" s="62"/>
      <c r="F110" s="62"/>
      <c r="G110" s="62"/>
      <c r="H110" s="62"/>
      <c r="I110" s="62"/>
      <c r="J110" s="62"/>
      <c r="K110" s="62"/>
      <c r="L110" s="62"/>
    </row>
    <row r="111" spans="1:12" ht="13.5" customHeight="1" x14ac:dyDescent="0.25">
      <c r="A111" s="2"/>
      <c r="B111" s="56"/>
      <c r="C111" s="56"/>
      <c r="D111" s="56"/>
      <c r="E111" s="56"/>
      <c r="F111" s="56"/>
      <c r="G111" s="56"/>
      <c r="H111" s="56"/>
      <c r="I111" s="56"/>
      <c r="J111" s="56"/>
      <c r="K111" s="56"/>
      <c r="L111" s="56"/>
    </row>
    <row r="112" spans="1:12" x14ac:dyDescent="0.2">
      <c r="A112" s="1" t="s">
        <v>257</v>
      </c>
      <c r="E112" s="6"/>
      <c r="F112" s="6"/>
      <c r="G112" s="6"/>
      <c r="H112" s="6"/>
      <c r="I112" s="31"/>
      <c r="J112" s="31"/>
      <c r="K112" s="31"/>
    </row>
    <row r="113" spans="1:11" ht="38.25" x14ac:dyDescent="0.2">
      <c r="B113" s="2" t="s">
        <v>206</v>
      </c>
      <c r="C113" s="2" t="s">
        <v>207</v>
      </c>
      <c r="D113" s="55" t="s">
        <v>209</v>
      </c>
      <c r="E113" s="63" t="s">
        <v>210</v>
      </c>
      <c r="F113" s="63"/>
      <c r="G113" s="6"/>
      <c r="H113" s="6"/>
      <c r="I113" s="31"/>
      <c r="J113" s="31"/>
      <c r="K113" s="31"/>
    </row>
    <row r="114" spans="1:11" ht="39.75" customHeight="1" x14ac:dyDescent="0.25">
      <c r="B114" s="2" t="s">
        <v>193</v>
      </c>
      <c r="C114" s="55" t="s">
        <v>208</v>
      </c>
      <c r="D114" s="55" t="s">
        <v>209</v>
      </c>
      <c r="E114" s="94" t="s">
        <v>211</v>
      </c>
      <c r="F114" s="62"/>
      <c r="G114" s="6"/>
      <c r="H114" s="6"/>
      <c r="I114" s="31"/>
      <c r="J114" s="31"/>
      <c r="K114" s="31"/>
    </row>
    <row r="115" spans="1:11" ht="42" customHeight="1" x14ac:dyDescent="0.2">
      <c r="B115" s="2" t="s">
        <v>165</v>
      </c>
      <c r="C115" s="58" t="s">
        <v>212</v>
      </c>
      <c r="D115" s="55" t="s">
        <v>213</v>
      </c>
      <c r="E115" s="95" t="s">
        <v>214</v>
      </c>
      <c r="F115" s="64"/>
      <c r="G115" s="6"/>
      <c r="H115" s="6"/>
      <c r="I115" s="31"/>
      <c r="J115" s="31"/>
      <c r="K115" s="31"/>
    </row>
    <row r="116" spans="1:11" ht="53.25" customHeight="1" x14ac:dyDescent="0.2">
      <c r="B116" s="55" t="s">
        <v>164</v>
      </c>
      <c r="C116" s="55" t="s">
        <v>207</v>
      </c>
      <c r="D116" s="55" t="s">
        <v>215</v>
      </c>
      <c r="E116" s="95" t="s">
        <v>216</v>
      </c>
      <c r="F116" s="64"/>
      <c r="G116" s="64"/>
      <c r="H116" s="6"/>
      <c r="I116" s="31"/>
      <c r="J116" s="31"/>
      <c r="K116" s="31"/>
    </row>
    <row r="117" spans="1:11" x14ac:dyDescent="0.2">
      <c r="E117" s="6"/>
      <c r="F117" s="6"/>
      <c r="G117" s="6"/>
      <c r="H117" s="6"/>
      <c r="I117" s="31"/>
      <c r="J117" s="31"/>
      <c r="K117" s="31"/>
    </row>
    <row r="118" spans="1:11" x14ac:dyDescent="0.2">
      <c r="A118" s="50" t="s">
        <v>157</v>
      </c>
      <c r="E118" s="6"/>
      <c r="F118" s="6"/>
      <c r="G118" s="6"/>
      <c r="H118" s="6"/>
      <c r="I118" s="7"/>
    </row>
    <row r="119" spans="1:11" ht="30" customHeight="1" x14ac:dyDescent="0.25">
      <c r="A119" s="63" t="s">
        <v>238</v>
      </c>
      <c r="B119" s="64"/>
      <c r="C119" s="61" t="s">
        <v>239</v>
      </c>
      <c r="D119" s="62"/>
      <c r="E119" s="62"/>
      <c r="F119" s="62"/>
      <c r="G119" s="62"/>
      <c r="H119" s="62"/>
      <c r="I119" s="8"/>
    </row>
    <row r="120" spans="1:11" ht="15" x14ac:dyDescent="0.25">
      <c r="A120" s="61" t="s">
        <v>236</v>
      </c>
      <c r="B120" s="62"/>
      <c r="C120" s="61" t="s">
        <v>237</v>
      </c>
      <c r="D120" s="62"/>
      <c r="E120" s="62"/>
      <c r="F120" s="62"/>
      <c r="G120" s="62"/>
      <c r="H120" s="62"/>
      <c r="I120" s="8"/>
    </row>
    <row r="121" spans="1:11" ht="41.25" customHeight="1" x14ac:dyDescent="0.2">
      <c r="A121" s="63" t="s">
        <v>234</v>
      </c>
      <c r="B121" s="64"/>
      <c r="C121" s="63" t="s">
        <v>235</v>
      </c>
      <c r="D121" s="64"/>
      <c r="E121" s="64"/>
      <c r="F121" s="64"/>
      <c r="G121" s="64"/>
      <c r="H121" s="64"/>
      <c r="I121" s="7"/>
    </row>
    <row r="122" spans="1:11" ht="29.25" customHeight="1" x14ac:dyDescent="0.25">
      <c r="A122" s="63" t="s">
        <v>241</v>
      </c>
      <c r="B122" s="64"/>
      <c r="C122" s="63" t="s">
        <v>240</v>
      </c>
      <c r="D122" s="62"/>
      <c r="E122" s="62"/>
      <c r="F122" s="62"/>
      <c r="G122" s="62"/>
      <c r="H122" s="62"/>
      <c r="I122" s="7"/>
    </row>
    <row r="123" spans="1:11" ht="38.25" customHeight="1" x14ac:dyDescent="0.25">
      <c r="A123" s="63" t="s">
        <v>232</v>
      </c>
      <c r="B123" s="64"/>
      <c r="C123" s="61" t="s">
        <v>233</v>
      </c>
      <c r="D123" s="62"/>
      <c r="E123" s="62"/>
      <c r="F123" s="62"/>
      <c r="G123" s="62"/>
      <c r="H123" s="62"/>
      <c r="I123" s="7"/>
    </row>
    <row r="124" spans="1:11" ht="15" x14ac:dyDescent="0.2">
      <c r="A124" s="63" t="s">
        <v>243</v>
      </c>
      <c r="B124" s="64"/>
      <c r="E124" s="6"/>
      <c r="F124" s="6"/>
      <c r="G124" s="6"/>
      <c r="H124" s="6"/>
      <c r="I124" s="7"/>
    </row>
    <row r="125" spans="1:11" ht="30.75" customHeight="1" x14ac:dyDescent="0.25">
      <c r="A125" s="96" t="s">
        <v>244</v>
      </c>
      <c r="B125" s="97"/>
      <c r="C125" s="61" t="s">
        <v>245</v>
      </c>
      <c r="D125" s="62"/>
      <c r="E125" s="62"/>
      <c r="F125" s="62"/>
      <c r="G125" s="62"/>
      <c r="H125" s="62"/>
      <c r="I125" s="7"/>
    </row>
    <row r="126" spans="1:11" ht="15" x14ac:dyDescent="0.2">
      <c r="A126" s="96" t="s">
        <v>251</v>
      </c>
      <c r="B126" s="97"/>
      <c r="E126" s="6"/>
      <c r="F126" s="6"/>
      <c r="G126" s="6"/>
      <c r="H126" s="6"/>
    </row>
    <row r="127" spans="1:11" ht="27.75" customHeight="1" x14ac:dyDescent="0.25">
      <c r="A127" s="63" t="s">
        <v>246</v>
      </c>
      <c r="B127" s="64"/>
      <c r="C127" s="61" t="s">
        <v>247</v>
      </c>
      <c r="D127" s="62"/>
      <c r="E127" s="62"/>
      <c r="F127" s="62"/>
      <c r="G127" s="62"/>
      <c r="H127" s="62"/>
    </row>
    <row r="128" spans="1:11" ht="26.25" customHeight="1" x14ac:dyDescent="0.25">
      <c r="A128" s="63" t="s">
        <v>248</v>
      </c>
      <c r="B128" s="64"/>
      <c r="C128" s="61" t="s">
        <v>249</v>
      </c>
      <c r="D128" s="62"/>
      <c r="E128" s="62"/>
      <c r="F128" s="62"/>
      <c r="G128" s="62"/>
      <c r="H128" s="62"/>
    </row>
    <row r="129" spans="1:8" ht="29.25" customHeight="1" x14ac:dyDescent="0.25">
      <c r="A129" s="63" t="s">
        <v>250</v>
      </c>
      <c r="B129" s="64"/>
      <c r="C129" s="61" t="s">
        <v>252</v>
      </c>
      <c r="D129" s="62"/>
      <c r="E129" s="62"/>
      <c r="F129" s="62"/>
      <c r="G129" s="62"/>
      <c r="H129" s="62"/>
    </row>
    <row r="130" spans="1:8" x14ac:dyDescent="0.2">
      <c r="A130" s="1" t="s">
        <v>199</v>
      </c>
      <c r="E130" s="6"/>
      <c r="F130" s="6"/>
      <c r="G130" s="6"/>
      <c r="H130" s="6"/>
    </row>
    <row r="131" spans="1:8" x14ac:dyDescent="0.2">
      <c r="E131" s="6"/>
      <c r="F131" s="6"/>
      <c r="G131" s="6"/>
      <c r="H131" s="6"/>
    </row>
    <row r="132" spans="1:8" x14ac:dyDescent="0.2">
      <c r="A132" s="3" t="s">
        <v>222</v>
      </c>
    </row>
    <row r="133" spans="1:8" x14ac:dyDescent="0.2">
      <c r="A133" s="1" t="s">
        <v>217</v>
      </c>
    </row>
    <row r="134" spans="1:8" x14ac:dyDescent="0.2">
      <c r="A134" s="1" t="s">
        <v>87</v>
      </c>
    </row>
    <row r="135" spans="1:8" x14ac:dyDescent="0.2">
      <c r="A135" s="1" t="s">
        <v>57</v>
      </c>
    </row>
    <row r="136" spans="1:8" x14ac:dyDescent="0.2">
      <c r="A136" s="1" t="s">
        <v>11</v>
      </c>
    </row>
    <row r="137" spans="1:8" x14ac:dyDescent="0.2">
      <c r="A137" s="1" t="s">
        <v>95</v>
      </c>
    </row>
    <row r="138" spans="1:8" x14ac:dyDescent="0.2">
      <c r="A138" s="1" t="s">
        <v>43</v>
      </c>
    </row>
    <row r="139" spans="1:8" x14ac:dyDescent="0.2">
      <c r="A139" s="1" t="s">
        <v>48</v>
      </c>
    </row>
    <row r="140" spans="1:8" x14ac:dyDescent="0.2">
      <c r="A140" s="1" t="s">
        <v>53</v>
      </c>
    </row>
    <row r="141" spans="1:8" x14ac:dyDescent="0.2">
      <c r="A141" s="1" t="s">
        <v>55</v>
      </c>
    </row>
    <row r="142" spans="1:8" x14ac:dyDescent="0.2">
      <c r="A142" s="1" t="s">
        <v>73</v>
      </c>
    </row>
    <row r="143" spans="1:8" x14ac:dyDescent="0.2">
      <c r="A143" s="1" t="s">
        <v>78</v>
      </c>
    </row>
    <row r="144" spans="1:8" x14ac:dyDescent="0.2">
      <c r="A144" s="1" t="s">
        <v>166</v>
      </c>
    </row>
    <row r="145" spans="1:11" x14ac:dyDescent="0.2">
      <c r="A145" s="1" t="s">
        <v>172</v>
      </c>
    </row>
    <row r="146" spans="1:11" x14ac:dyDescent="0.2">
      <c r="E146" s="6"/>
      <c r="F146" s="6"/>
      <c r="G146" s="6"/>
      <c r="H146" s="6"/>
    </row>
    <row r="147" spans="1:11" x14ac:dyDescent="0.2">
      <c r="E147" s="6"/>
      <c r="F147" s="6"/>
      <c r="G147" s="6"/>
      <c r="H147" s="6"/>
    </row>
    <row r="148" spans="1:11" x14ac:dyDescent="0.2">
      <c r="E148" s="6"/>
      <c r="F148" s="6"/>
      <c r="G148" s="6"/>
      <c r="H148" s="6"/>
    </row>
    <row r="149" spans="1:11" ht="23.25" x14ac:dyDescent="0.35">
      <c r="A149" s="72" t="s">
        <v>201</v>
      </c>
      <c r="B149" s="73"/>
      <c r="C149" s="73"/>
      <c r="D149" s="74"/>
      <c r="E149" s="74"/>
      <c r="F149" s="74"/>
    </row>
    <row r="151" spans="1:11" ht="15" x14ac:dyDescent="0.25">
      <c r="A151" s="93"/>
      <c r="B151" s="91" t="s">
        <v>149</v>
      </c>
      <c r="C151" s="91" t="s">
        <v>184</v>
      </c>
      <c r="D151" s="67" t="s">
        <v>155</v>
      </c>
      <c r="E151" s="68"/>
      <c r="F151" s="68"/>
      <c r="G151" s="68"/>
      <c r="H151" s="68"/>
      <c r="I151" s="69"/>
      <c r="J151" s="69"/>
      <c r="K151" s="69"/>
    </row>
    <row r="152" spans="1:11" x14ac:dyDescent="0.2">
      <c r="A152" s="92"/>
      <c r="B152" s="71"/>
      <c r="C152" s="92"/>
      <c r="D152" s="35" t="s">
        <v>150</v>
      </c>
      <c r="E152" s="35" t="s">
        <v>151</v>
      </c>
      <c r="F152" s="35" t="s">
        <v>152</v>
      </c>
      <c r="G152" s="35" t="s">
        <v>153</v>
      </c>
      <c r="H152" s="35" t="s">
        <v>154</v>
      </c>
      <c r="I152" s="35" t="s">
        <v>185</v>
      </c>
      <c r="J152" s="35" t="s">
        <v>186</v>
      </c>
      <c r="K152" s="35" t="s">
        <v>260</v>
      </c>
    </row>
    <row r="153" spans="1:11" x14ac:dyDescent="0.2">
      <c r="A153" s="32" t="s">
        <v>148</v>
      </c>
      <c r="B153" s="34">
        <v>2500</v>
      </c>
      <c r="C153" s="36">
        <v>37500</v>
      </c>
      <c r="D153" s="37">
        <v>375000</v>
      </c>
      <c r="E153" s="37">
        <v>562500</v>
      </c>
      <c r="F153" s="37">
        <v>750000</v>
      </c>
      <c r="G153" s="37">
        <v>937500</v>
      </c>
      <c r="H153" s="37">
        <v>1125000</v>
      </c>
      <c r="I153" s="38">
        <v>1312500</v>
      </c>
      <c r="J153" s="37">
        <v>1500000</v>
      </c>
      <c r="K153" s="37">
        <v>1687500</v>
      </c>
    </row>
    <row r="154" spans="1:11" ht="29.25" customHeight="1" x14ac:dyDescent="0.2">
      <c r="A154" s="65" t="s">
        <v>182</v>
      </c>
      <c r="B154" s="66"/>
      <c r="C154" s="66"/>
      <c r="D154" s="66"/>
      <c r="E154" s="66"/>
      <c r="F154" s="66"/>
      <c r="G154" s="66"/>
      <c r="H154" s="66"/>
      <c r="I154" s="66"/>
      <c r="J154" s="66"/>
    </row>
    <row r="155" spans="1:11" ht="42.75" customHeight="1" x14ac:dyDescent="0.2">
      <c r="A155" s="63" t="s">
        <v>183</v>
      </c>
      <c r="B155" s="64"/>
      <c r="C155" s="64"/>
      <c r="D155" s="64"/>
      <c r="E155" s="64"/>
      <c r="F155" s="64"/>
      <c r="G155" s="64"/>
      <c r="H155" s="64"/>
      <c r="I155" s="64"/>
      <c r="J155" s="64"/>
    </row>
    <row r="157" spans="1:11" ht="38.25" x14ac:dyDescent="0.2">
      <c r="A157" s="34"/>
      <c r="B157" s="39"/>
      <c r="C157" s="33" t="s">
        <v>177</v>
      </c>
      <c r="D157" s="33" t="s">
        <v>178</v>
      </c>
      <c r="E157" s="40" t="s">
        <v>179</v>
      </c>
    </row>
    <row r="158" spans="1:11" ht="25.5" x14ac:dyDescent="0.2">
      <c r="A158" s="33" t="s">
        <v>161</v>
      </c>
      <c r="B158" s="39" t="s">
        <v>176</v>
      </c>
      <c r="C158" s="41">
        <f>F108</f>
        <v>1717315.7396388885</v>
      </c>
      <c r="D158" s="42">
        <v>37500</v>
      </c>
      <c r="E158" s="44" t="s">
        <v>261</v>
      </c>
    </row>
    <row r="159" spans="1:11" ht="25.5" x14ac:dyDescent="0.2">
      <c r="A159" s="33" t="s">
        <v>162</v>
      </c>
      <c r="B159" s="39" t="s">
        <v>176</v>
      </c>
      <c r="C159" s="43">
        <f>G108</f>
        <v>1299315.739638889</v>
      </c>
      <c r="D159" s="42">
        <v>37500</v>
      </c>
      <c r="E159" s="44" t="s">
        <v>262</v>
      </c>
    </row>
    <row r="160" spans="1:11" ht="25.5" x14ac:dyDescent="0.2">
      <c r="A160" s="33" t="s">
        <v>194</v>
      </c>
      <c r="B160" s="39" t="s">
        <v>195</v>
      </c>
      <c r="C160" s="43">
        <f>H108</f>
        <v>781409.81630555552</v>
      </c>
      <c r="D160" s="42">
        <v>37500</v>
      </c>
      <c r="E160" s="44" t="s">
        <v>263</v>
      </c>
    </row>
    <row r="161" spans="1:5" ht="21.75" customHeight="1" x14ac:dyDescent="0.2">
      <c r="A161" s="91" t="s">
        <v>181</v>
      </c>
      <c r="B161" s="98" t="s">
        <v>165</v>
      </c>
      <c r="C161" s="59">
        <f>I108</f>
        <v>343064.8191666666</v>
      </c>
      <c r="D161" s="99" t="s">
        <v>189</v>
      </c>
      <c r="E161" s="101" t="s">
        <v>188</v>
      </c>
    </row>
    <row r="162" spans="1:5" ht="19.5" customHeight="1" x14ac:dyDescent="0.2">
      <c r="A162" s="71"/>
      <c r="B162" s="71"/>
      <c r="C162" s="59" t="s">
        <v>225</v>
      </c>
      <c r="D162" s="100"/>
      <c r="E162" s="100"/>
    </row>
    <row r="163" spans="1:5" ht="25.5" x14ac:dyDescent="0.2">
      <c r="A163" s="32" t="s">
        <v>180</v>
      </c>
      <c r="B163" s="39" t="s">
        <v>164</v>
      </c>
      <c r="C163" s="43">
        <f>J108</f>
        <v>762157.87297222228</v>
      </c>
      <c r="D163" s="42">
        <v>37500</v>
      </c>
      <c r="E163" s="44" t="s">
        <v>187</v>
      </c>
    </row>
    <row r="165" spans="1:5" x14ac:dyDescent="0.2">
      <c r="A165" s="1" t="s">
        <v>196</v>
      </c>
    </row>
    <row r="166" spans="1:5" x14ac:dyDescent="0.2">
      <c r="A166" s="1" t="s">
        <v>223</v>
      </c>
    </row>
    <row r="167" spans="1:5" x14ac:dyDescent="0.2">
      <c r="A167" s="1" t="s">
        <v>197</v>
      </c>
    </row>
    <row r="168" spans="1:5" x14ac:dyDescent="0.2">
      <c r="A168" s="1" t="s">
        <v>190</v>
      </c>
    </row>
    <row r="169" spans="1:5" x14ac:dyDescent="0.2">
      <c r="A169" s="1" t="s">
        <v>191</v>
      </c>
    </row>
    <row r="170" spans="1:5" x14ac:dyDescent="0.2">
      <c r="A170" s="1" t="s">
        <v>192</v>
      </c>
    </row>
    <row r="171" spans="1:5" x14ac:dyDescent="0.2">
      <c r="A171" s="1" t="s">
        <v>224</v>
      </c>
    </row>
  </sheetData>
  <mergeCells count="51">
    <mergeCell ref="B161:B162"/>
    <mergeCell ref="A161:A162"/>
    <mergeCell ref="D161:D162"/>
    <mergeCell ref="E161:E162"/>
    <mergeCell ref="K69:K70"/>
    <mergeCell ref="A126:B126"/>
    <mergeCell ref="A127:B127"/>
    <mergeCell ref="A128:B128"/>
    <mergeCell ref="C128:H128"/>
    <mergeCell ref="C125:H125"/>
    <mergeCell ref="C127:H127"/>
    <mergeCell ref="A129:B129"/>
    <mergeCell ref="C129:H129"/>
    <mergeCell ref="A155:J155"/>
    <mergeCell ref="A1:G1"/>
    <mergeCell ref="C151:C152"/>
    <mergeCell ref="B151:B152"/>
    <mergeCell ref="A151:A152"/>
    <mergeCell ref="E113:F113"/>
    <mergeCell ref="E114:F114"/>
    <mergeCell ref="E115:F115"/>
    <mergeCell ref="E116:G116"/>
    <mergeCell ref="A120:B120"/>
    <mergeCell ref="C120:H120"/>
    <mergeCell ref="A119:B119"/>
    <mergeCell ref="C119:H119"/>
    <mergeCell ref="C122:H122"/>
    <mergeCell ref="A124:B124"/>
    <mergeCell ref="A125:B125"/>
    <mergeCell ref="A5:A6"/>
    <mergeCell ref="A4:F4"/>
    <mergeCell ref="G4:G5"/>
    <mergeCell ref="A69:A70"/>
    <mergeCell ref="B69:B70"/>
    <mergeCell ref="F69:G69"/>
    <mergeCell ref="C69:E69"/>
    <mergeCell ref="A51:G51"/>
    <mergeCell ref="A44:G44"/>
    <mergeCell ref="A45:G45"/>
    <mergeCell ref="A41:G41"/>
    <mergeCell ref="A154:J154"/>
    <mergeCell ref="A110:L110"/>
    <mergeCell ref="D151:K151"/>
    <mergeCell ref="L69:L70"/>
    <mergeCell ref="A149:F149"/>
    <mergeCell ref="H69:J69"/>
    <mergeCell ref="A123:B123"/>
    <mergeCell ref="C123:H123"/>
    <mergeCell ref="A122:B122"/>
    <mergeCell ref="A121:B121"/>
    <mergeCell ref="C121:H1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dc:creator>
  <cp:lastModifiedBy>XP</cp:lastModifiedBy>
  <dcterms:created xsi:type="dcterms:W3CDTF">2018-04-08T15:20:10Z</dcterms:created>
  <dcterms:modified xsi:type="dcterms:W3CDTF">2018-04-14T03:29:27Z</dcterms:modified>
</cp:coreProperties>
</file>